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LETTERE AGNESE\UFFICIO RAGIONERIA\consuntivo 2020\"/>
    </mc:Choice>
  </mc:AlternateContent>
  <bookViews>
    <workbookView xWindow="0" yWindow="0" windowWidth="28800" windowHeight="12300" firstSheet="1" activeTab="1"/>
  </bookViews>
  <sheets>
    <sheet name="Conto ec" sheetId="9" state="hidden" r:id="rId1"/>
    <sheet name="SP-Attivo" sheetId="1" r:id="rId2"/>
    <sheet name="SP- Passivo " sheetId="2" r:id="rId3"/>
    <sheet name="ATTIVO" sheetId="3" state="hidden" r:id="rId4"/>
    <sheet name="PASSIVO" sheetId="4" state="hidden" r:id="rId5"/>
    <sheet name="Accertamenti competenza" sheetId="13" state="hidden" r:id="rId6"/>
    <sheet name="Impegni competenza" sheetId="12" state="hidden" r:id="rId7"/>
    <sheet name="BILANCIO ENTRATA" sheetId="14" state="hidden" r:id="rId8"/>
    <sheet name="BILANCIO SPESA" sheetId="15" state="hidden" r:id="rId9"/>
    <sheet name="ALTRE" sheetId="5" state="hidden" r:id="rId10"/>
    <sheet name="TITOLO 2" sheetId="16" state="hidden" r:id="rId11"/>
    <sheet name="AMMORT.ATTIVI" sheetId="8" state="hidden" r:id="rId12"/>
    <sheet name="Variazioni immobilizzazioni CF" sheetId="6" state="hidden" r:id="rId13"/>
    <sheet name="Variazioni immobilizzazioni AC" sheetId="7" state="hidden" r:id="rId14"/>
    <sheet name="ALTRE CAUSE" sheetId="17" r:id="rId15"/>
    <sheet name="TITOLO 2 NON IMMOBILIZZATI" sheetId="18" r:id="rId16"/>
    <sheet name="DETTAGLI" sheetId="19" state="hidden" r:id="rId17"/>
  </sheets>
  <definedNames>
    <definedName name="_xlnm.Print_Area" localSheetId="14">'ALTRE CAUSE'!$A$1:$D$33</definedName>
    <definedName name="_xlnm.Print_Area" localSheetId="0">'Conto ec'!$A$1:$E$83</definedName>
    <definedName name="_xlnm.Print_Area" localSheetId="16">DETTAGLI!$A$1:$C$16</definedName>
    <definedName name="_xlnm.Print_Area" localSheetId="2">'SP- Passivo '!$A$1:$K$68</definedName>
    <definedName name="_xlnm.Print_Area" localSheetId="1">'SP-Attivo'!$A$1:$K$96</definedName>
    <definedName name="_xlnm.Print_Area" localSheetId="15">'TITOLO 2 NON IMMOBILIZZATI'!$A$1:$D$10</definedName>
    <definedName name="_xlnm.Print_Titles" localSheetId="0">'Conto ec'!$1:$4</definedName>
    <definedName name="_xlnm.Print_Titles" localSheetId="2">'SP- Passivo '!$1:$4</definedName>
    <definedName name="_xlnm.Print_Titles" localSheetId="1">'SP-Attivo'!$A:$C,'SP-Attivo'!$1:$4</definedName>
  </definedNames>
  <calcPr calcId="162913"/>
</workbook>
</file>

<file path=xl/calcChain.xml><?xml version="1.0" encoding="utf-8"?>
<calcChain xmlns="http://schemas.openxmlformats.org/spreadsheetml/2006/main">
  <c r="H6" i="2" l="1"/>
  <c r="H10" i="2"/>
  <c r="H11" i="2" l="1"/>
  <c r="I66" i="5" l="1"/>
  <c r="H52" i="2" s="1"/>
  <c r="D66" i="5"/>
  <c r="B6" i="8" s="1"/>
  <c r="D73" i="9"/>
  <c r="D48" i="5" l="1"/>
  <c r="U58" i="12"/>
  <c r="I58" i="5" l="1"/>
  <c r="U59" i="13" s="1"/>
  <c r="G58" i="5"/>
  <c r="K58" i="5" l="1"/>
  <c r="U127" i="12" s="1"/>
  <c r="R127" i="12"/>
  <c r="Q127" i="12"/>
  <c r="F22" i="5" l="1"/>
  <c r="F21" i="5"/>
  <c r="I45" i="7" l="1"/>
  <c r="P172" i="12" l="1"/>
  <c r="P171" i="12"/>
  <c r="P170" i="12"/>
  <c r="P169" i="12"/>
  <c r="P168" i="12"/>
  <c r="P167" i="12"/>
  <c r="P166" i="12"/>
  <c r="P165" i="12"/>
  <c r="P164" i="12"/>
  <c r="P163" i="12"/>
  <c r="P153" i="12"/>
  <c r="P152" i="12"/>
  <c r="P151" i="12"/>
  <c r="P150" i="12"/>
  <c r="P149" i="12"/>
  <c r="P148" i="12"/>
  <c r="P162" i="12"/>
  <c r="P161" i="12"/>
  <c r="P160" i="12"/>
  <c r="P159" i="12"/>
  <c r="P158" i="12"/>
  <c r="P157" i="12"/>
  <c r="P156" i="12"/>
  <c r="P155" i="12"/>
  <c r="P154" i="12"/>
  <c r="P125" i="12"/>
  <c r="P124" i="12"/>
  <c r="P123" i="12"/>
  <c r="P130" i="12"/>
  <c r="P99" i="12"/>
  <c r="P98" i="12"/>
  <c r="P97" i="12"/>
  <c r="P96" i="12"/>
  <c r="P95" i="12"/>
  <c r="P94" i="12"/>
  <c r="P93" i="12"/>
  <c r="P92" i="12"/>
  <c r="P91" i="12"/>
  <c r="P90" i="12"/>
  <c r="P89" i="12"/>
  <c r="P88" i="12"/>
  <c r="P87" i="12"/>
  <c r="P86" i="12"/>
  <c r="P85" i="12"/>
  <c r="P84" i="12"/>
  <c r="P83" i="12"/>
  <c r="P82" i="12"/>
  <c r="P81" i="12"/>
  <c r="P80" i="12"/>
  <c r="P79" i="12"/>
  <c r="P78" i="12"/>
  <c r="P77" i="12"/>
  <c r="P76" i="12"/>
  <c r="P75" i="12"/>
  <c r="P74" i="12"/>
  <c r="P73" i="12"/>
  <c r="P72" i="12"/>
  <c r="P71" i="12"/>
  <c r="P70" i="12"/>
  <c r="P69" i="12"/>
  <c r="P68" i="12"/>
  <c r="P67" i="12"/>
  <c r="P56" i="12"/>
  <c r="P55" i="12"/>
  <c r="P54" i="12"/>
  <c r="P53" i="12"/>
  <c r="P52" i="12"/>
  <c r="P51" i="12"/>
  <c r="P50" i="12"/>
  <c r="P49" i="12"/>
  <c r="P48" i="12"/>
  <c r="P47" i="12"/>
  <c r="P46" i="12"/>
  <c r="P45" i="12"/>
  <c r="P44" i="12"/>
  <c r="P43" i="12"/>
  <c r="P42" i="12"/>
  <c r="P41" i="12"/>
  <c r="P40" i="12"/>
  <c r="P39" i="12"/>
  <c r="P38" i="12"/>
  <c r="P37" i="12"/>
  <c r="P36" i="12"/>
  <c r="P62" i="12"/>
  <c r="P61" i="12"/>
  <c r="P35" i="12"/>
  <c r="P34" i="12"/>
  <c r="P33" i="12"/>
  <c r="P32" i="12"/>
  <c r="P31" i="12"/>
  <c r="P30" i="12"/>
  <c r="P29" i="12"/>
  <c r="P28" i="12"/>
  <c r="P27" i="12"/>
  <c r="P26" i="12"/>
  <c r="P25" i="12"/>
  <c r="P20" i="12"/>
  <c r="P19" i="12"/>
  <c r="P18" i="12"/>
  <c r="P17" i="12"/>
  <c r="P16" i="12"/>
  <c r="P15" i="12"/>
  <c r="P14" i="12"/>
  <c r="P13" i="12"/>
  <c r="P12" i="12"/>
  <c r="P11" i="12"/>
  <c r="P10" i="12"/>
  <c r="P9" i="12"/>
  <c r="P8" i="12"/>
  <c r="P7" i="12"/>
  <c r="P6" i="12"/>
  <c r="P5" i="12"/>
  <c r="P122" i="12"/>
  <c r="P121" i="12"/>
  <c r="P143" i="12"/>
  <c r="P142" i="12"/>
  <c r="P141" i="12"/>
  <c r="P140" i="12"/>
  <c r="P139" i="12"/>
  <c r="P116" i="12"/>
  <c r="P115" i="12"/>
  <c r="P114" i="12"/>
  <c r="P113" i="12"/>
  <c r="P112" i="12"/>
  <c r="P111" i="12"/>
  <c r="P110" i="12"/>
  <c r="P109" i="12"/>
  <c r="P108" i="12"/>
  <c r="P107" i="12"/>
  <c r="P106" i="12"/>
  <c r="P105" i="12"/>
  <c r="P104" i="12"/>
  <c r="P192" i="4"/>
  <c r="P191" i="4"/>
  <c r="P190" i="4"/>
  <c r="P189" i="4"/>
  <c r="P144" i="4"/>
  <c r="P188" i="4"/>
  <c r="P187" i="4"/>
  <c r="P153" i="4"/>
  <c r="P143" i="4"/>
  <c r="P17" i="4"/>
  <c r="P186" i="4"/>
  <c r="P185" i="4"/>
  <c r="P184" i="4"/>
  <c r="P183" i="4"/>
  <c r="P109" i="4"/>
  <c r="P108" i="4"/>
  <c r="P72" i="4"/>
  <c r="P71" i="4"/>
  <c r="P70" i="4"/>
  <c r="P69" i="4"/>
  <c r="P68" i="4"/>
  <c r="P67" i="4"/>
  <c r="P66" i="4"/>
  <c r="P65" i="4"/>
  <c r="P64" i="4"/>
  <c r="P182" i="4"/>
  <c r="P63" i="4"/>
  <c r="P181" i="4"/>
  <c r="P16" i="4"/>
  <c r="P131" i="4"/>
  <c r="P130" i="4"/>
  <c r="P129" i="4"/>
  <c r="P128" i="4"/>
  <c r="P127" i="4"/>
  <c r="P126" i="4"/>
  <c r="P125" i="4"/>
  <c r="P124" i="4"/>
  <c r="P123" i="4"/>
  <c r="P122" i="4"/>
  <c r="P107" i="4"/>
  <c r="P106" i="4"/>
  <c r="P105" i="4"/>
  <c r="P104" i="4"/>
  <c r="P103" i="4"/>
  <c r="P102" i="4"/>
  <c r="P101" i="4"/>
  <c r="P100" i="4"/>
  <c r="P99" i="4"/>
  <c r="P98" i="4"/>
  <c r="P97" i="4"/>
  <c r="P96" i="4"/>
  <c r="P95" i="4"/>
  <c r="P94" i="4"/>
  <c r="P93" i="4"/>
  <c r="P92" i="4"/>
  <c r="P91" i="4"/>
  <c r="P90" i="4"/>
  <c r="P89" i="4"/>
  <c r="P88" i="4"/>
  <c r="P87" i="4"/>
  <c r="P86" i="4"/>
  <c r="P85" i="4"/>
  <c r="P180" i="4"/>
  <c r="P179" i="4"/>
  <c r="P62" i="4"/>
  <c r="P61" i="4"/>
  <c r="P60" i="4"/>
  <c r="P178" i="4"/>
  <c r="P177" i="4"/>
  <c r="P59" i="4"/>
  <c r="P58" i="4"/>
  <c r="P57" i="4"/>
  <c r="P56" i="4"/>
  <c r="P55" i="4"/>
  <c r="P54" i="4"/>
  <c r="P176" i="4"/>
  <c r="P175" i="4"/>
  <c r="P174" i="4"/>
  <c r="P173" i="4"/>
  <c r="P172" i="4"/>
  <c r="P53" i="4"/>
  <c r="P52" i="4"/>
  <c r="P51" i="4"/>
  <c r="P50" i="4"/>
  <c r="P49" i="4"/>
  <c r="P48" i="4"/>
  <c r="P47" i="4"/>
  <c r="P46" i="4"/>
  <c r="P45" i="4"/>
  <c r="P44" i="4"/>
  <c r="P43" i="4"/>
  <c r="P42" i="4"/>
  <c r="P41" i="4"/>
  <c r="P40" i="4"/>
  <c r="P171" i="4"/>
  <c r="P170" i="4"/>
  <c r="P39" i="4"/>
  <c r="P38" i="4"/>
  <c r="P37" i="4"/>
  <c r="P36" i="4"/>
  <c r="P35" i="4"/>
  <c r="P34" i="4"/>
  <c r="P33" i="4"/>
  <c r="P32" i="4"/>
  <c r="P31" i="4"/>
  <c r="P30" i="4"/>
  <c r="P29" i="4"/>
  <c r="P28" i="4"/>
  <c r="P27" i="4"/>
  <c r="P26" i="4"/>
  <c r="P25" i="4"/>
  <c r="P24" i="4"/>
  <c r="P142" i="4"/>
  <c r="P141" i="4"/>
  <c r="P140" i="4"/>
  <c r="P139" i="4"/>
  <c r="P138" i="4"/>
  <c r="P137" i="4"/>
  <c r="P136" i="4"/>
  <c r="P152" i="4"/>
  <c r="P151" i="4"/>
  <c r="P150" i="4"/>
  <c r="P149" i="4"/>
  <c r="P169" i="4"/>
  <c r="P23" i="4"/>
  <c r="P168" i="4"/>
  <c r="P167" i="4"/>
  <c r="P166" i="4"/>
  <c r="P165" i="4"/>
  <c r="P164" i="4"/>
  <c r="P163" i="4"/>
  <c r="P162" i="4"/>
  <c r="P103" i="13"/>
  <c r="P102" i="13"/>
  <c r="P101" i="13"/>
  <c r="P100" i="13"/>
  <c r="P99" i="13"/>
  <c r="P98" i="13"/>
  <c r="P97" i="13"/>
  <c r="P96" i="13"/>
  <c r="P95" i="13"/>
  <c r="P87" i="13"/>
  <c r="P86" i="13"/>
  <c r="P36" i="13"/>
  <c r="P35" i="13"/>
  <c r="P34" i="13"/>
  <c r="P33" i="13"/>
  <c r="P32" i="13"/>
  <c r="P31" i="13"/>
  <c r="P30" i="13"/>
  <c r="P64" i="13"/>
  <c r="P63" i="13"/>
  <c r="P62" i="13"/>
  <c r="P81" i="13"/>
  <c r="P43" i="13"/>
  <c r="P42" i="13"/>
  <c r="P41" i="13"/>
  <c r="P57" i="13"/>
  <c r="P56" i="13"/>
  <c r="P55" i="13"/>
  <c r="P54" i="13"/>
  <c r="P53" i="13"/>
  <c r="P52" i="13"/>
  <c r="P25" i="13"/>
  <c r="P24" i="13"/>
  <c r="P23" i="13"/>
  <c r="P22" i="13"/>
  <c r="P21" i="13"/>
  <c r="P20" i="13"/>
  <c r="P19" i="13"/>
  <c r="P10" i="13"/>
  <c r="P9" i="13"/>
  <c r="P8" i="13"/>
  <c r="P7" i="13"/>
  <c r="P6" i="13"/>
  <c r="P5" i="13"/>
  <c r="P71" i="3"/>
  <c r="P87" i="3"/>
  <c r="P86" i="3"/>
  <c r="P85" i="3"/>
  <c r="P84" i="3"/>
  <c r="P83" i="3"/>
  <c r="P82" i="3"/>
  <c r="P81" i="3"/>
  <c r="P80" i="3"/>
  <c r="P37" i="3"/>
  <c r="P36" i="3"/>
  <c r="P35" i="3"/>
  <c r="P34" i="3"/>
  <c r="P33" i="3"/>
  <c r="P32" i="3"/>
  <c r="P31" i="3"/>
  <c r="P30" i="3"/>
  <c r="P29" i="3"/>
  <c r="P79" i="3"/>
  <c r="P78" i="3"/>
  <c r="P77" i="3"/>
  <c r="P76" i="3"/>
  <c r="P62" i="3"/>
  <c r="P61" i="3"/>
  <c r="P60" i="3"/>
  <c r="P59" i="3"/>
  <c r="P58" i="3"/>
  <c r="P57" i="3"/>
  <c r="P56" i="3"/>
  <c r="P55" i="3"/>
  <c r="P54" i="3"/>
  <c r="P28" i="3"/>
  <c r="P27" i="3"/>
  <c r="P26" i="3"/>
  <c r="P25" i="3"/>
  <c r="P24" i="3"/>
  <c r="P23" i="3"/>
  <c r="P22" i="3"/>
  <c r="P13" i="3"/>
  <c r="P12" i="3"/>
  <c r="P11" i="3"/>
  <c r="P10" i="3"/>
  <c r="P9" i="3"/>
  <c r="P8" i="3"/>
  <c r="P117" i="15" l="1"/>
  <c r="P124" i="15"/>
  <c r="P112" i="15"/>
  <c r="P132" i="15"/>
  <c r="P95" i="15"/>
  <c r="P94" i="15"/>
  <c r="P120" i="15"/>
  <c r="P116" i="15"/>
  <c r="P126" i="15"/>
  <c r="P125" i="15"/>
  <c r="P93" i="15"/>
  <c r="P111" i="15"/>
  <c r="P6" i="15"/>
  <c r="P106" i="15"/>
  <c r="P5" i="15"/>
  <c r="P62" i="15"/>
  <c r="P4" i="15"/>
  <c r="P115" i="15"/>
  <c r="P63" i="15"/>
  <c r="P39" i="15"/>
  <c r="P57" i="15"/>
  <c r="P59" i="15"/>
  <c r="P92" i="15"/>
  <c r="P91" i="15"/>
  <c r="P53" i="15"/>
  <c r="P3" i="15"/>
  <c r="P114" i="15"/>
  <c r="P127" i="15"/>
  <c r="P70" i="15"/>
  <c r="P58" i="15"/>
  <c r="P119" i="15"/>
  <c r="P118" i="15"/>
  <c r="P123" i="15"/>
  <c r="P133" i="15"/>
  <c r="P79" i="15"/>
  <c r="P15" i="15"/>
  <c r="P97" i="15"/>
  <c r="P130" i="15"/>
  <c r="P14" i="15"/>
  <c r="P13" i="15"/>
  <c r="P60" i="15"/>
  <c r="P61" i="15"/>
  <c r="P65" i="15"/>
  <c r="P64" i="15"/>
  <c r="P122" i="15"/>
  <c r="P75" i="15"/>
  <c r="P109" i="15"/>
  <c r="P73" i="15"/>
  <c r="P108" i="15"/>
  <c r="P9" i="15"/>
  <c r="P45" i="15"/>
  <c r="P49" i="15"/>
  <c r="P42" i="15"/>
  <c r="P69" i="15"/>
  <c r="P113" i="15"/>
  <c r="P131" i="15"/>
  <c r="P105" i="15"/>
  <c r="P72" i="15"/>
  <c r="P10" i="15"/>
  <c r="P56" i="15"/>
  <c r="P12" i="15"/>
  <c r="P8" i="15"/>
  <c r="P7" i="15"/>
  <c r="P24" i="15"/>
  <c r="P74" i="15"/>
  <c r="P90" i="15"/>
  <c r="P89" i="15"/>
  <c r="P88" i="15"/>
  <c r="P101" i="15"/>
  <c r="P100" i="15"/>
  <c r="P23" i="15"/>
  <c r="P20" i="15"/>
  <c r="P54" i="15"/>
  <c r="P87" i="15"/>
  <c r="P48" i="15"/>
  <c r="P47" i="15"/>
  <c r="P66" i="15"/>
  <c r="P50" i="15"/>
  <c r="P19" i="15"/>
  <c r="P86" i="15"/>
  <c r="P18" i="15"/>
  <c r="P52" i="15"/>
  <c r="P121" i="15"/>
  <c r="P37" i="15"/>
  <c r="P44" i="15"/>
  <c r="P67" i="15"/>
  <c r="P11" i="15"/>
  <c r="P68" i="15"/>
  <c r="P28" i="15"/>
  <c r="P40" i="15"/>
  <c r="P134" i="15"/>
  <c r="P32" i="15"/>
  <c r="P55" i="15"/>
  <c r="P27" i="15"/>
  <c r="P30" i="15"/>
  <c r="P43" i="15"/>
  <c r="P26" i="15"/>
  <c r="P17" i="15"/>
  <c r="P129" i="15"/>
  <c r="P99" i="15"/>
  <c r="P22" i="15"/>
  <c r="P110" i="15"/>
  <c r="P107" i="15"/>
  <c r="P104" i="15"/>
  <c r="P51" i="15"/>
  <c r="P78" i="15"/>
  <c r="P16" i="15"/>
  <c r="P96" i="15"/>
  <c r="P103" i="15"/>
  <c r="P81" i="15"/>
  <c r="P85" i="15"/>
  <c r="P25" i="15"/>
  <c r="P36" i="15"/>
  <c r="P98" i="15"/>
  <c r="P84" i="15"/>
  <c r="P83" i="15"/>
  <c r="P77" i="15"/>
  <c r="P80" i="15"/>
  <c r="P82" i="15"/>
  <c r="P21" i="15"/>
  <c r="P76" i="15"/>
  <c r="P128" i="15"/>
  <c r="P71" i="15"/>
  <c r="P29" i="15"/>
  <c r="P41" i="15"/>
  <c r="P38" i="15"/>
  <c r="P35" i="15"/>
  <c r="P34" i="15"/>
  <c r="P33" i="15"/>
  <c r="P102" i="15"/>
  <c r="P46" i="15"/>
  <c r="P31" i="15"/>
  <c r="P3" i="14" l="1"/>
  <c r="P34" i="14"/>
  <c r="P32" i="14"/>
  <c r="P13" i="14"/>
  <c r="P6" i="14"/>
  <c r="P5" i="14"/>
  <c r="P35" i="14"/>
  <c r="P45" i="14"/>
  <c r="P24" i="14"/>
  <c r="P38" i="14"/>
  <c r="P40" i="14"/>
  <c r="P37" i="14"/>
  <c r="P33" i="14"/>
  <c r="P4" i="14"/>
  <c r="P23" i="14"/>
  <c r="P31" i="14"/>
  <c r="P28" i="14"/>
  <c r="P30" i="14"/>
  <c r="P22" i="14"/>
  <c r="P41" i="14"/>
  <c r="P21" i="14"/>
  <c r="P15" i="14"/>
  <c r="P44" i="14"/>
  <c r="P12" i="14"/>
  <c r="P16" i="14"/>
  <c r="P39" i="14"/>
  <c r="P20" i="14"/>
  <c r="P29" i="14"/>
  <c r="P11" i="14"/>
  <c r="P27" i="14"/>
  <c r="P7" i="14"/>
  <c r="P46" i="14"/>
  <c r="P10" i="14"/>
  <c r="P9" i="14"/>
  <c r="P17" i="14"/>
  <c r="P19" i="14"/>
  <c r="P8" i="14"/>
  <c r="P43" i="14"/>
  <c r="P18" i="14"/>
  <c r="P14" i="14"/>
  <c r="P42" i="14"/>
  <c r="P26" i="14"/>
  <c r="P36" i="14"/>
  <c r="P25" i="14"/>
  <c r="K67" i="2" l="1"/>
  <c r="K66" i="2"/>
  <c r="K65" i="2"/>
  <c r="K64" i="2"/>
  <c r="K63" i="2"/>
  <c r="K62" i="2"/>
  <c r="K61" i="2"/>
  <c r="K54" i="2"/>
  <c r="K24" i="2"/>
  <c r="K13" i="2"/>
  <c r="K12" i="2"/>
  <c r="K9" i="2"/>
  <c r="K8" i="2"/>
  <c r="K6" i="2"/>
  <c r="K25" i="2"/>
  <c r="K87" i="1"/>
  <c r="K86" i="1"/>
  <c r="K85" i="1"/>
  <c r="K84" i="1"/>
  <c r="K78" i="1"/>
  <c r="K77" i="1"/>
  <c r="K51" i="1"/>
  <c r="K50" i="1"/>
  <c r="K49" i="1"/>
  <c r="K48" i="1"/>
  <c r="K47" i="1"/>
  <c r="K45" i="1"/>
  <c r="K36" i="1"/>
  <c r="K31" i="1"/>
  <c r="K30" i="1"/>
  <c r="K29" i="1"/>
  <c r="K27" i="1"/>
  <c r="K14" i="1"/>
  <c r="K13" i="1"/>
  <c r="K12" i="1"/>
  <c r="K11" i="1"/>
  <c r="K10" i="1"/>
  <c r="K5" i="1"/>
  <c r="K7" i="1" s="1"/>
  <c r="K79" i="1" l="1"/>
  <c r="K68" i="2"/>
  <c r="K46" i="1"/>
  <c r="Q118" i="12"/>
  <c r="I61" i="2" l="1"/>
  <c r="H5" i="8" l="1"/>
  <c r="H8" i="8" s="1"/>
  <c r="F67" i="5" s="1"/>
  <c r="G53" i="2"/>
  <c r="I25" i="2" l="1"/>
  <c r="H25" i="2"/>
  <c r="G25" i="2"/>
  <c r="F25" i="2"/>
  <c r="E25" i="2"/>
  <c r="G94" i="1"/>
  <c r="F94" i="1"/>
  <c r="I79" i="1"/>
  <c r="H79" i="1"/>
  <c r="G79" i="1"/>
  <c r="F79" i="1"/>
  <c r="G58" i="1"/>
  <c r="F58" i="1"/>
  <c r="I7" i="1"/>
  <c r="H7" i="1"/>
  <c r="G7" i="1"/>
  <c r="F7" i="1"/>
  <c r="E7" i="1"/>
  <c r="H51" i="2" l="1"/>
  <c r="I7" i="2"/>
  <c r="H7" i="2"/>
  <c r="G7" i="2"/>
  <c r="I82" i="1"/>
  <c r="I88" i="1" s="1"/>
  <c r="H82" i="1"/>
  <c r="H88" i="1" s="1"/>
  <c r="I46" i="1"/>
  <c r="H46" i="1"/>
  <c r="G46" i="1"/>
  <c r="F46" i="1"/>
  <c r="E46" i="1"/>
  <c r="E26" i="1"/>
  <c r="K26" i="1" s="1"/>
  <c r="E28" i="1"/>
  <c r="K28" i="1" s="1"/>
  <c r="E32" i="1"/>
  <c r="K32" i="1" s="1"/>
  <c r="E33" i="1"/>
  <c r="K33" i="1" s="1"/>
  <c r="E34" i="1"/>
  <c r="K34" i="1" s="1"/>
  <c r="E35" i="1"/>
  <c r="K35" i="1" s="1"/>
  <c r="E37" i="1"/>
  <c r="K37" i="1" s="1"/>
  <c r="E38" i="1"/>
  <c r="K38" i="1" s="1"/>
  <c r="K25" i="1" l="1"/>
  <c r="E25" i="1"/>
  <c r="E53" i="2" l="1"/>
  <c r="K53" i="2" s="1"/>
  <c r="E11" i="2" l="1"/>
  <c r="K11" i="2" s="1"/>
  <c r="G52" i="2" l="1"/>
  <c r="G51" i="2" s="1"/>
  <c r="G50" i="2" s="1"/>
  <c r="G56" i="2" s="1"/>
  <c r="D44" i="5" l="1"/>
  <c r="R118" i="12" s="1"/>
  <c r="H61" i="2"/>
  <c r="I53" i="2" l="1"/>
  <c r="E67" i="5"/>
  <c r="F53" i="2" s="1"/>
  <c r="D53" i="5"/>
  <c r="D52" i="5"/>
  <c r="D51" i="5"/>
  <c r="H30" i="5" l="1"/>
  <c r="H26" i="5"/>
  <c r="D36" i="5"/>
  <c r="C76" i="5" s="1"/>
  <c r="I68" i="2" l="1"/>
  <c r="H68" i="2"/>
  <c r="G68" i="2"/>
  <c r="C101" i="5" l="1"/>
  <c r="E66" i="5" l="1"/>
  <c r="F52" i="2" l="1"/>
  <c r="F51" i="2" s="1"/>
  <c r="F50" i="2" s="1"/>
  <c r="F56" i="2" s="1"/>
  <c r="R38" i="13"/>
  <c r="B16" i="19" l="1"/>
  <c r="B13" i="19"/>
  <c r="F10" i="2" l="1"/>
  <c r="F7" i="2" s="1"/>
  <c r="I22" i="2" l="1"/>
  <c r="G22" i="2"/>
  <c r="F22" i="2"/>
  <c r="C5" i="8" l="1"/>
  <c r="B33" i="17" l="1"/>
  <c r="D9" i="18" l="1"/>
  <c r="B15" i="17"/>
  <c r="G46" i="7" l="1"/>
  <c r="R25" i="7"/>
  <c r="R19" i="6" l="1"/>
  <c r="D5" i="16"/>
  <c r="G17" i="6" s="1"/>
  <c r="B5" i="16"/>
  <c r="F3" i="16"/>
  <c r="F5" i="16" l="1"/>
  <c r="P136" i="15" l="1"/>
  <c r="O136" i="15"/>
  <c r="C75" i="5" s="1"/>
  <c r="N136" i="15"/>
  <c r="M136" i="15"/>
  <c r="E39" i="5" s="1"/>
  <c r="L136" i="15"/>
  <c r="K136" i="15"/>
  <c r="O48" i="14"/>
  <c r="C80" i="5" s="1"/>
  <c r="N48" i="14"/>
  <c r="C74" i="5" s="1"/>
  <c r="M48" i="14"/>
  <c r="D39" i="5" s="1"/>
  <c r="L48" i="14"/>
  <c r="K48" i="14"/>
  <c r="P48" i="14"/>
  <c r="L93" i="13" l="1"/>
  <c r="D70" i="9" s="1"/>
  <c r="B9" i="19" s="1"/>
  <c r="D66" i="9"/>
  <c r="B5" i="19" s="1"/>
  <c r="L89" i="13"/>
  <c r="D67" i="9" s="1"/>
  <c r="B6" i="19" s="1"/>
  <c r="L83" i="13"/>
  <c r="D50" i="9" s="1"/>
  <c r="L78" i="13"/>
  <c r="D49" i="9" s="1"/>
  <c r="L74" i="13"/>
  <c r="D48" i="9" s="1"/>
  <c r="L70" i="13"/>
  <c r="D47" i="9" s="1"/>
  <c r="L66" i="13"/>
  <c r="D20" i="9" s="1"/>
  <c r="L59" i="13"/>
  <c r="D16" i="9" s="1"/>
  <c r="L49" i="13"/>
  <c r="D15" i="9" s="1"/>
  <c r="L45" i="13"/>
  <c r="D14" i="9" s="1"/>
  <c r="L38" i="13"/>
  <c r="L27" i="13"/>
  <c r="L16" i="13"/>
  <c r="L12" i="13"/>
  <c r="L145" i="12"/>
  <c r="L136" i="12"/>
  <c r="L132" i="12"/>
  <c r="L127" i="12"/>
  <c r="D40" i="9" s="1"/>
  <c r="L118" i="12"/>
  <c r="D31" i="9" s="1"/>
  <c r="L101" i="12"/>
  <c r="L64" i="12"/>
  <c r="L58" i="12"/>
  <c r="D25" i="9" s="1"/>
  <c r="L22" i="12"/>
  <c r="D12" i="9" l="1"/>
  <c r="D10" i="9"/>
  <c r="D8" i="9"/>
  <c r="D7" i="9"/>
  <c r="D82" i="9" l="1"/>
  <c r="C79" i="5"/>
  <c r="C78" i="5" s="1"/>
  <c r="D74" i="9" s="1"/>
  <c r="B14" i="19" s="1"/>
  <c r="D54" i="9"/>
  <c r="D39" i="9"/>
  <c r="D37" i="9" l="1"/>
  <c r="D28" i="9"/>
  <c r="D26" i="9"/>
  <c r="D24" i="9"/>
  <c r="E72" i="9" l="1"/>
  <c r="E77" i="9" s="1"/>
  <c r="E65" i="9"/>
  <c r="E71" i="9" s="1"/>
  <c r="E63" i="9"/>
  <c r="D63" i="9"/>
  <c r="E53" i="9"/>
  <c r="E56" i="9" s="1"/>
  <c r="D53" i="9"/>
  <c r="D56" i="9" s="1"/>
  <c r="E46" i="9"/>
  <c r="E51" i="9" s="1"/>
  <c r="D46" i="9"/>
  <c r="D51" i="9" s="1"/>
  <c r="E32" i="9"/>
  <c r="E27" i="9"/>
  <c r="D27" i="9"/>
  <c r="E13" i="9"/>
  <c r="D13" i="9"/>
  <c r="E9" i="9"/>
  <c r="C8" i="8"/>
  <c r="F66" i="5" s="1"/>
  <c r="D11" i="9" l="1"/>
  <c r="D9" i="9" s="1"/>
  <c r="D21" i="9" s="1"/>
  <c r="I52" i="2"/>
  <c r="I51" i="2" s="1"/>
  <c r="D58" i="9"/>
  <c r="E21" i="9"/>
  <c r="E41" i="9"/>
  <c r="E58" i="9"/>
  <c r="E79" i="9"/>
  <c r="E52" i="2"/>
  <c r="I55" i="2"/>
  <c r="H55" i="2"/>
  <c r="H50" i="2" s="1"/>
  <c r="I49" i="2"/>
  <c r="H49" i="2"/>
  <c r="E49" i="2"/>
  <c r="K49" i="2" s="1"/>
  <c r="H20" i="2"/>
  <c r="H19" i="2"/>
  <c r="H18" i="2"/>
  <c r="E20" i="2"/>
  <c r="K20" i="2" s="1"/>
  <c r="E19" i="2"/>
  <c r="K19" i="2" s="1"/>
  <c r="E18" i="2"/>
  <c r="K18" i="2" s="1"/>
  <c r="E10" i="2"/>
  <c r="I93" i="1"/>
  <c r="H93" i="1"/>
  <c r="I92" i="1"/>
  <c r="H92" i="1"/>
  <c r="P194" i="4"/>
  <c r="O194" i="4"/>
  <c r="I45" i="2" s="1"/>
  <c r="N194" i="4"/>
  <c r="H45" i="2" s="1"/>
  <c r="M194" i="4"/>
  <c r="G45" i="2" s="1"/>
  <c r="L194" i="4"/>
  <c r="F45" i="2" s="1"/>
  <c r="P159" i="4"/>
  <c r="O159" i="4"/>
  <c r="I44" i="2" s="1"/>
  <c r="N159" i="4"/>
  <c r="H44" i="2" s="1"/>
  <c r="M159" i="4"/>
  <c r="G44" i="2" s="1"/>
  <c r="L159" i="4"/>
  <c r="F44" i="2" s="1"/>
  <c r="P155" i="4"/>
  <c r="O155" i="4"/>
  <c r="I43" i="2" s="1"/>
  <c r="N155" i="4"/>
  <c r="H43" i="2" s="1"/>
  <c r="M155" i="4"/>
  <c r="G43" i="2" s="1"/>
  <c r="L155" i="4"/>
  <c r="F43" i="2" s="1"/>
  <c r="P146" i="4"/>
  <c r="O146" i="4"/>
  <c r="I42" i="2" s="1"/>
  <c r="N146" i="4"/>
  <c r="H42" i="2" s="1"/>
  <c r="M146" i="4"/>
  <c r="G42" i="2" s="1"/>
  <c r="L146" i="4"/>
  <c r="F42" i="2" s="1"/>
  <c r="P133" i="4"/>
  <c r="O133" i="4"/>
  <c r="I40" i="2" s="1"/>
  <c r="N133" i="4"/>
  <c r="H40" i="2" s="1"/>
  <c r="M133" i="4"/>
  <c r="G40" i="2" s="1"/>
  <c r="L133" i="4"/>
  <c r="F40" i="2" s="1"/>
  <c r="P119" i="4"/>
  <c r="O119" i="4"/>
  <c r="I39" i="2" s="1"/>
  <c r="N119" i="4"/>
  <c r="H39" i="2" s="1"/>
  <c r="M119" i="4"/>
  <c r="G39" i="2" s="1"/>
  <c r="L119" i="4"/>
  <c r="F39" i="2" s="1"/>
  <c r="P115" i="4"/>
  <c r="O115" i="4"/>
  <c r="I38" i="2" s="1"/>
  <c r="N115" i="4"/>
  <c r="H38" i="2" s="1"/>
  <c r="M115" i="4"/>
  <c r="G38" i="2" s="1"/>
  <c r="L115" i="4"/>
  <c r="F38" i="2" s="1"/>
  <c r="P111" i="4"/>
  <c r="O111" i="4"/>
  <c r="I37" i="2" s="1"/>
  <c r="N111" i="4"/>
  <c r="H37" i="2" s="1"/>
  <c r="M111" i="4"/>
  <c r="G37" i="2" s="1"/>
  <c r="L111" i="4"/>
  <c r="F37" i="2" s="1"/>
  <c r="P82" i="4"/>
  <c r="O82" i="4"/>
  <c r="I36" i="2" s="1"/>
  <c r="N82" i="4"/>
  <c r="H36" i="2" s="1"/>
  <c r="M82" i="4"/>
  <c r="G36" i="2" s="1"/>
  <c r="L82" i="4"/>
  <c r="F36" i="2" s="1"/>
  <c r="P78" i="4"/>
  <c r="O78" i="4"/>
  <c r="I34" i="2" s="1"/>
  <c r="N78" i="4"/>
  <c r="H34" i="2" s="1"/>
  <c r="M78" i="4"/>
  <c r="G34" i="2" s="1"/>
  <c r="L78" i="4"/>
  <c r="F34" i="2" s="1"/>
  <c r="P74" i="4"/>
  <c r="O74" i="4"/>
  <c r="I33" i="2" s="1"/>
  <c r="N74" i="4"/>
  <c r="H33" i="2" s="1"/>
  <c r="M74" i="4"/>
  <c r="G33" i="2" s="1"/>
  <c r="L74" i="4"/>
  <c r="F33" i="2" s="1"/>
  <c r="P19" i="4"/>
  <c r="O19" i="4"/>
  <c r="I32" i="2" s="1"/>
  <c r="N19" i="4"/>
  <c r="H32" i="2" s="1"/>
  <c r="M19" i="4"/>
  <c r="G32" i="2" s="1"/>
  <c r="L19" i="4"/>
  <c r="F32" i="2" s="1"/>
  <c r="P13" i="4"/>
  <c r="O13" i="4"/>
  <c r="I31" i="2" s="1"/>
  <c r="N13" i="4"/>
  <c r="H31" i="2" s="1"/>
  <c r="M13" i="4"/>
  <c r="G31" i="2" s="1"/>
  <c r="L13" i="4"/>
  <c r="F31" i="2" s="1"/>
  <c r="P9" i="4"/>
  <c r="O9" i="4"/>
  <c r="I30" i="2" s="1"/>
  <c r="N9" i="4"/>
  <c r="H30" i="2" s="1"/>
  <c r="M9" i="4"/>
  <c r="G30" i="2" s="1"/>
  <c r="L9" i="4"/>
  <c r="F30" i="2" s="1"/>
  <c r="P5" i="4"/>
  <c r="O5" i="4"/>
  <c r="I29" i="2" s="1"/>
  <c r="N5" i="4"/>
  <c r="H29" i="2" s="1"/>
  <c r="M5" i="4"/>
  <c r="G29" i="2" s="1"/>
  <c r="L5" i="4"/>
  <c r="F29" i="2" s="1"/>
  <c r="G83" i="1"/>
  <c r="G82" i="1" s="1"/>
  <c r="G88" i="1" s="1"/>
  <c r="E83" i="1"/>
  <c r="I57" i="1"/>
  <c r="I58" i="1" s="1"/>
  <c r="H57" i="1"/>
  <c r="H58" i="1" s="1"/>
  <c r="E57" i="1"/>
  <c r="K57" i="1" s="1"/>
  <c r="K58" i="1" s="1"/>
  <c r="E30" i="5"/>
  <c r="G43" i="1" s="1"/>
  <c r="G42" i="1" s="1"/>
  <c r="G52" i="1" s="1"/>
  <c r="E26" i="5"/>
  <c r="G44" i="1" s="1"/>
  <c r="E7" i="2" l="1"/>
  <c r="K10" i="2"/>
  <c r="K7" i="2" s="1"/>
  <c r="K22" i="2"/>
  <c r="H94" i="1"/>
  <c r="H41" i="2"/>
  <c r="I35" i="2"/>
  <c r="G28" i="2"/>
  <c r="E51" i="2"/>
  <c r="K52" i="2"/>
  <c r="K51" i="2" s="1"/>
  <c r="I94" i="1"/>
  <c r="E82" i="1"/>
  <c r="E88" i="1" s="1"/>
  <c r="K83" i="1"/>
  <c r="K82" i="1" s="1"/>
  <c r="K88" i="1" s="1"/>
  <c r="H28" i="2"/>
  <c r="F35" i="2"/>
  <c r="I41" i="2"/>
  <c r="I28" i="2"/>
  <c r="G35" i="2"/>
  <c r="F41" i="2"/>
  <c r="H22" i="2"/>
  <c r="H35" i="2"/>
  <c r="G41" i="2"/>
  <c r="H56" i="2"/>
  <c r="F28" i="2"/>
  <c r="I50" i="2"/>
  <c r="I56" i="2" s="1"/>
  <c r="E22" i="2"/>
  <c r="E42" i="9"/>
  <c r="E80" i="9" s="1"/>
  <c r="E83" i="9" s="1"/>
  <c r="G46" i="2" l="1"/>
  <c r="F46" i="2"/>
  <c r="I46" i="2"/>
  <c r="H46" i="2"/>
  <c r="E15" i="1"/>
  <c r="K15" i="1" s="1"/>
  <c r="O48" i="7"/>
  <c r="N48" i="7"/>
  <c r="M48" i="7"/>
  <c r="L48" i="7"/>
  <c r="K48" i="7"/>
  <c r="J48" i="7"/>
  <c r="H48" i="7"/>
  <c r="F48" i="7"/>
  <c r="E48" i="7"/>
  <c r="D48" i="7"/>
  <c r="C48" i="7"/>
  <c r="B48" i="7"/>
  <c r="A48" i="7"/>
  <c r="N37" i="7"/>
  <c r="I37" i="1" s="1"/>
  <c r="M37" i="7"/>
  <c r="I35" i="1" s="1"/>
  <c r="L37" i="7"/>
  <c r="I34" i="1" s="1"/>
  <c r="K37" i="7"/>
  <c r="I33" i="1" s="1"/>
  <c r="J37" i="7"/>
  <c r="I32" i="1" s="1"/>
  <c r="H37" i="7"/>
  <c r="F37" i="7"/>
  <c r="I28" i="1" s="1"/>
  <c r="E37" i="7"/>
  <c r="I26" i="1" s="1"/>
  <c r="D37" i="7"/>
  <c r="I24" i="1" s="1"/>
  <c r="C37" i="7"/>
  <c r="I23" i="1" s="1"/>
  <c r="B37" i="7"/>
  <c r="I22" i="1" s="1"/>
  <c r="A37" i="7"/>
  <c r="I21" i="1" s="1"/>
  <c r="P26" i="7"/>
  <c r="P46" i="7" s="1"/>
  <c r="O26" i="7"/>
  <c r="N26" i="7"/>
  <c r="M26" i="7"/>
  <c r="L26" i="7"/>
  <c r="K26" i="7"/>
  <c r="J26" i="7"/>
  <c r="I26" i="7"/>
  <c r="H26" i="7"/>
  <c r="G26" i="7"/>
  <c r="E26" i="7"/>
  <c r="D26" i="7"/>
  <c r="B26" i="7"/>
  <c r="A26" i="7"/>
  <c r="F26" i="7"/>
  <c r="C26" i="7"/>
  <c r="B9" i="17" s="1"/>
  <c r="B11" i="17" s="1"/>
  <c r="P11" i="7"/>
  <c r="O11" i="7"/>
  <c r="N11" i="7"/>
  <c r="H37" i="1" s="1"/>
  <c r="M11" i="7"/>
  <c r="H35" i="1" s="1"/>
  <c r="L11" i="7"/>
  <c r="H34" i="1" s="1"/>
  <c r="K11" i="7"/>
  <c r="H33" i="1" s="1"/>
  <c r="J11" i="7"/>
  <c r="H32" i="1" s="1"/>
  <c r="I11" i="7"/>
  <c r="H15" i="1" s="1"/>
  <c r="H11" i="7"/>
  <c r="G11" i="7"/>
  <c r="H38" i="1" s="1"/>
  <c r="F11" i="7"/>
  <c r="H28" i="1" s="1"/>
  <c r="E11" i="7"/>
  <c r="H26" i="1" s="1"/>
  <c r="D11" i="7"/>
  <c r="H24" i="1" s="1"/>
  <c r="C11" i="7"/>
  <c r="B11" i="7"/>
  <c r="H22" i="1" s="1"/>
  <c r="A11" i="7"/>
  <c r="H21" i="1" s="1"/>
  <c r="P30" i="6"/>
  <c r="O30" i="6"/>
  <c r="N30" i="6"/>
  <c r="G37" i="1" s="1"/>
  <c r="M30" i="6"/>
  <c r="G35" i="1" s="1"/>
  <c r="L30" i="6"/>
  <c r="G34" i="1" s="1"/>
  <c r="K30" i="6"/>
  <c r="G33" i="1" s="1"/>
  <c r="J30" i="6"/>
  <c r="G32" i="1" s="1"/>
  <c r="I30" i="6"/>
  <c r="G15" i="1" s="1"/>
  <c r="H30" i="6"/>
  <c r="G16" i="1" s="1"/>
  <c r="G30" i="6"/>
  <c r="G38" i="1" s="1"/>
  <c r="F30" i="6"/>
  <c r="G28" i="1" s="1"/>
  <c r="E30" i="6"/>
  <c r="G26" i="1" s="1"/>
  <c r="D30" i="6"/>
  <c r="G24" i="1" s="1"/>
  <c r="C30" i="6"/>
  <c r="G23" i="1" s="1"/>
  <c r="B30" i="6"/>
  <c r="G22" i="1" s="1"/>
  <c r="A30" i="6"/>
  <c r="P20" i="6"/>
  <c r="P45" i="7" s="1"/>
  <c r="O20" i="6"/>
  <c r="N20" i="6"/>
  <c r="F37" i="1" s="1"/>
  <c r="M20" i="6"/>
  <c r="F35" i="1" s="1"/>
  <c r="L20" i="6"/>
  <c r="F34" i="1" s="1"/>
  <c r="K20" i="6"/>
  <c r="F33" i="1" s="1"/>
  <c r="J20" i="6"/>
  <c r="F32" i="1" s="1"/>
  <c r="I20" i="6"/>
  <c r="F15" i="1" s="1"/>
  <c r="H20" i="6"/>
  <c r="F16" i="1" s="1"/>
  <c r="G20" i="6"/>
  <c r="F20" i="6"/>
  <c r="F28" i="1" s="1"/>
  <c r="E20" i="6"/>
  <c r="F26" i="1" s="1"/>
  <c r="D20" i="6"/>
  <c r="F24" i="1" s="1"/>
  <c r="C20" i="6"/>
  <c r="F23" i="1" s="1"/>
  <c r="B20" i="6"/>
  <c r="F22" i="1" s="1"/>
  <c r="A20" i="6"/>
  <c r="F21" i="1" s="1"/>
  <c r="I48" i="7" l="1"/>
  <c r="B5" i="17"/>
  <c r="H25" i="1"/>
  <c r="I20" i="1"/>
  <c r="I25" i="1"/>
  <c r="B27" i="17"/>
  <c r="D33" i="9"/>
  <c r="I16" i="1"/>
  <c r="H23" i="1"/>
  <c r="H20" i="1" s="1"/>
  <c r="H16" i="1"/>
  <c r="H17" i="1" s="1"/>
  <c r="Q30" i="6"/>
  <c r="F20" i="1"/>
  <c r="G25" i="1"/>
  <c r="F25" i="1"/>
  <c r="F17" i="1"/>
  <c r="P48" i="7"/>
  <c r="B32" i="17" s="1"/>
  <c r="G21" i="1"/>
  <c r="G20" i="1" s="1"/>
  <c r="G39" i="1" s="1"/>
  <c r="F38" i="1"/>
  <c r="G17" i="1"/>
  <c r="Q20" i="6"/>
  <c r="Q37" i="7"/>
  <c r="Q26" i="7"/>
  <c r="G45" i="7" s="1"/>
  <c r="Q11" i="7"/>
  <c r="B31" i="17" l="1"/>
  <c r="B7" i="17"/>
  <c r="I15" i="1"/>
  <c r="I17" i="1" s="1"/>
  <c r="B25" i="17"/>
  <c r="B29" i="17"/>
  <c r="D34" i="9"/>
  <c r="D32" i="9" s="1"/>
  <c r="D41" i="9" s="1"/>
  <c r="D42" i="9" s="1"/>
  <c r="H39" i="1"/>
  <c r="G54" i="1"/>
  <c r="C86" i="5"/>
  <c r="E86" i="5" s="1"/>
  <c r="D75" i="9" s="1"/>
  <c r="C85" i="5"/>
  <c r="E85" i="5" s="1"/>
  <c r="D69" i="9" s="1"/>
  <c r="F39" i="1"/>
  <c r="G48" i="7"/>
  <c r="I38" i="1" s="1"/>
  <c r="I39" i="1" s="1"/>
  <c r="B8" i="19" l="1"/>
  <c r="B15" i="19"/>
  <c r="D72" i="9"/>
  <c r="D77" i="9" s="1"/>
  <c r="Q48" i="7"/>
  <c r="P89" i="3"/>
  <c r="O89" i="3"/>
  <c r="I73" i="1" s="1"/>
  <c r="N89" i="3"/>
  <c r="H73" i="1" s="1"/>
  <c r="M89" i="3"/>
  <c r="G73" i="1" s="1"/>
  <c r="L89" i="3"/>
  <c r="F73" i="1" s="1"/>
  <c r="P73" i="3"/>
  <c r="O73" i="3"/>
  <c r="I72" i="1" s="1"/>
  <c r="N73" i="3"/>
  <c r="H72" i="1" s="1"/>
  <c r="M73" i="3"/>
  <c r="G72" i="1" s="1"/>
  <c r="L73" i="3"/>
  <c r="F72" i="1" s="1"/>
  <c r="P68" i="3"/>
  <c r="O68" i="3"/>
  <c r="I71" i="1" s="1"/>
  <c r="N68" i="3"/>
  <c r="H71" i="1" s="1"/>
  <c r="M68" i="3"/>
  <c r="G71" i="1" s="1"/>
  <c r="G70" i="1" s="1"/>
  <c r="L68" i="3"/>
  <c r="F71" i="1" s="1"/>
  <c r="P64" i="3"/>
  <c r="O64" i="3"/>
  <c r="I69" i="1" s="1"/>
  <c r="N64" i="3"/>
  <c r="H69" i="1" s="1"/>
  <c r="M64" i="3"/>
  <c r="G69" i="1" s="1"/>
  <c r="L64" i="3"/>
  <c r="F69" i="1" s="1"/>
  <c r="P51" i="3"/>
  <c r="O51" i="3"/>
  <c r="I68" i="1" s="1"/>
  <c r="N51" i="3"/>
  <c r="H68" i="1" s="1"/>
  <c r="M51" i="3"/>
  <c r="G68" i="1" s="1"/>
  <c r="L51" i="3"/>
  <c r="F68" i="1" s="1"/>
  <c r="P47" i="3"/>
  <c r="O47" i="3"/>
  <c r="I67" i="1" s="1"/>
  <c r="N47" i="3"/>
  <c r="H67" i="1" s="1"/>
  <c r="M47" i="3"/>
  <c r="G67" i="1" s="1"/>
  <c r="L47" i="3"/>
  <c r="F67" i="1" s="1"/>
  <c r="P43" i="3"/>
  <c r="O43" i="3"/>
  <c r="I66" i="1" s="1"/>
  <c r="N43" i="3"/>
  <c r="H66" i="1" s="1"/>
  <c r="M43" i="3"/>
  <c r="G66" i="1" s="1"/>
  <c r="L43" i="3"/>
  <c r="F66" i="1" s="1"/>
  <c r="P39" i="3"/>
  <c r="O39" i="3"/>
  <c r="I65" i="1" s="1"/>
  <c r="I64" i="1" s="1"/>
  <c r="N39" i="3"/>
  <c r="H65" i="1" s="1"/>
  <c r="H64" i="1" s="1"/>
  <c r="M39" i="3"/>
  <c r="G65" i="1" s="1"/>
  <c r="G64" i="1" s="1"/>
  <c r="L39" i="3"/>
  <c r="F65" i="1" s="1"/>
  <c r="P19" i="3"/>
  <c r="O19" i="3"/>
  <c r="I63" i="1" s="1"/>
  <c r="N19" i="3"/>
  <c r="H63" i="1" s="1"/>
  <c r="M19" i="3"/>
  <c r="G63" i="1" s="1"/>
  <c r="L19" i="3"/>
  <c r="F63" i="1" s="1"/>
  <c r="P15" i="3"/>
  <c r="O15" i="3"/>
  <c r="I62" i="1" s="1"/>
  <c r="N15" i="3"/>
  <c r="H62" i="1" s="1"/>
  <c r="M15" i="3"/>
  <c r="G62" i="1" s="1"/>
  <c r="L15" i="3"/>
  <c r="F62" i="1" s="1"/>
  <c r="P5" i="3"/>
  <c r="O5" i="3"/>
  <c r="I61" i="1" s="1"/>
  <c r="N5" i="3"/>
  <c r="H61" i="1" s="1"/>
  <c r="M5" i="3"/>
  <c r="F83" i="1" s="1"/>
  <c r="F82" i="1" s="1"/>
  <c r="F88" i="1" s="1"/>
  <c r="L5" i="3"/>
  <c r="F61" i="1" s="1"/>
  <c r="J54" i="2"/>
  <c r="J53" i="2"/>
  <c r="J24" i="2"/>
  <c r="J25" i="2" s="1"/>
  <c r="J20" i="2"/>
  <c r="J19" i="2"/>
  <c r="J18" i="2"/>
  <c r="J12" i="2"/>
  <c r="J11" i="2"/>
  <c r="J9" i="2"/>
  <c r="J8" i="2"/>
  <c r="J87" i="1"/>
  <c r="J86" i="1"/>
  <c r="J85" i="1"/>
  <c r="J84" i="1"/>
  <c r="J78" i="1"/>
  <c r="J77" i="1"/>
  <c r="J51" i="1"/>
  <c r="J50" i="1"/>
  <c r="J49" i="1"/>
  <c r="J48" i="1"/>
  <c r="J47" i="1"/>
  <c r="J45" i="1"/>
  <c r="J36" i="1"/>
  <c r="J31" i="1"/>
  <c r="J30" i="1"/>
  <c r="J29" i="1"/>
  <c r="J27" i="1"/>
  <c r="J15" i="1"/>
  <c r="J14" i="1"/>
  <c r="J13" i="1"/>
  <c r="J12" i="1"/>
  <c r="J11" i="1"/>
  <c r="J10" i="1"/>
  <c r="J5" i="1"/>
  <c r="J7" i="1" s="1"/>
  <c r="J46" i="1" l="1"/>
  <c r="F70" i="1"/>
  <c r="F60" i="1"/>
  <c r="I60" i="1"/>
  <c r="I70" i="1"/>
  <c r="H60" i="1"/>
  <c r="H70" i="1"/>
  <c r="F64" i="1"/>
  <c r="F74" i="1" s="1"/>
  <c r="J22" i="2"/>
  <c r="G61" i="1"/>
  <c r="G60" i="1" s="1"/>
  <c r="G74" i="1" s="1"/>
  <c r="G89" i="1" s="1"/>
  <c r="G96" i="1" s="1"/>
  <c r="J10" i="2"/>
  <c r="J7" i="2" s="1"/>
  <c r="J52" i="2"/>
  <c r="J51" i="2" s="1"/>
  <c r="E55" i="2"/>
  <c r="K55" i="2" s="1"/>
  <c r="K50" i="2" s="1"/>
  <c r="K56" i="2" s="1"/>
  <c r="J49" i="2"/>
  <c r="E93" i="1"/>
  <c r="E92" i="1"/>
  <c r="J57" i="1"/>
  <c r="D30" i="5"/>
  <c r="F43" i="1" s="1"/>
  <c r="F42" i="1" s="1"/>
  <c r="F52" i="1" s="1"/>
  <c r="C30" i="5"/>
  <c r="E43" i="1" s="1"/>
  <c r="K43" i="1" s="1"/>
  <c r="D26" i="5"/>
  <c r="F44" i="1" s="1"/>
  <c r="C26" i="5"/>
  <c r="E44" i="1" s="1"/>
  <c r="K44" i="1" s="1"/>
  <c r="K42" i="1" l="1"/>
  <c r="K52" i="1" s="1"/>
  <c r="J92" i="1"/>
  <c r="K92" i="1"/>
  <c r="H74" i="1"/>
  <c r="I74" i="1"/>
  <c r="J93" i="1"/>
  <c r="K93" i="1"/>
  <c r="K94" i="1" s="1"/>
  <c r="E42" i="1"/>
  <c r="E52" i="1" s="1"/>
  <c r="J55" i="2"/>
  <c r="J50" i="2" s="1"/>
  <c r="J56" i="2" s="1"/>
  <c r="E50" i="2"/>
  <c r="E56" i="2" s="1"/>
  <c r="G13" i="2"/>
  <c r="G15" i="2"/>
  <c r="F54" i="1"/>
  <c r="J83" i="1"/>
  <c r="J82" i="1" s="1"/>
  <c r="J88" i="1" s="1"/>
  <c r="F89" i="1"/>
  <c r="G30" i="5"/>
  <c r="I43" i="1" s="1"/>
  <c r="G26" i="5"/>
  <c r="I44" i="1" s="1"/>
  <c r="F30" i="5"/>
  <c r="H43" i="1" s="1"/>
  <c r="F26" i="5"/>
  <c r="E24" i="1"/>
  <c r="J38" i="1"/>
  <c r="J37" i="1"/>
  <c r="J35" i="1"/>
  <c r="J34" i="1"/>
  <c r="J33" i="1"/>
  <c r="J32" i="1"/>
  <c r="J28" i="1"/>
  <c r="J26" i="1"/>
  <c r="E23" i="1"/>
  <c r="E22" i="1"/>
  <c r="E21" i="1"/>
  <c r="K21" i="1" s="1"/>
  <c r="E16" i="1"/>
  <c r="H44" i="1" l="1"/>
  <c r="B17" i="17"/>
  <c r="J22" i="1"/>
  <c r="K22" i="1"/>
  <c r="H42" i="1"/>
  <c r="H52" i="1" s="1"/>
  <c r="H54" i="1" s="1"/>
  <c r="J24" i="1"/>
  <c r="K24" i="1"/>
  <c r="J23" i="1"/>
  <c r="K23" i="1"/>
  <c r="J16" i="1"/>
  <c r="K16" i="1"/>
  <c r="K17" i="1" s="1"/>
  <c r="I42" i="1"/>
  <c r="I52" i="1" s="1"/>
  <c r="I54" i="1" s="1"/>
  <c r="J25" i="1"/>
  <c r="J21" i="1"/>
  <c r="E20" i="1"/>
  <c r="E39" i="1" s="1"/>
  <c r="F96" i="1"/>
  <c r="F15" i="2" s="1"/>
  <c r="J43" i="1"/>
  <c r="J44" i="1"/>
  <c r="K194" i="4"/>
  <c r="E45" i="2" s="1"/>
  <c r="K159" i="4"/>
  <c r="E44" i="2" s="1"/>
  <c r="K155" i="4"/>
  <c r="E43" i="2" s="1"/>
  <c r="K146" i="4"/>
  <c r="E42" i="2" s="1"/>
  <c r="K42" i="2" s="1"/>
  <c r="K133" i="4"/>
  <c r="E40" i="2" s="1"/>
  <c r="K119" i="4"/>
  <c r="E39" i="2" s="1"/>
  <c r="K115" i="4"/>
  <c r="E38" i="2" s="1"/>
  <c r="K111" i="4"/>
  <c r="E37" i="2" s="1"/>
  <c r="K82" i="4"/>
  <c r="E36" i="2" s="1"/>
  <c r="K36" i="2" s="1"/>
  <c r="K78" i="4"/>
  <c r="E34" i="2" s="1"/>
  <c r="K74" i="4"/>
  <c r="K19" i="4"/>
  <c r="E32" i="2" s="1"/>
  <c r="K32" i="2" s="1"/>
  <c r="K13" i="4"/>
  <c r="E31" i="2" s="1"/>
  <c r="K31" i="2" s="1"/>
  <c r="K9" i="4"/>
  <c r="K5" i="4"/>
  <c r="K68" i="3"/>
  <c r="E71" i="1" s="1"/>
  <c r="K71" i="1" s="1"/>
  <c r="K73" i="3"/>
  <c r="E72" i="1" s="1"/>
  <c r="K89" i="3"/>
  <c r="E73" i="1" s="1"/>
  <c r="K64" i="3"/>
  <c r="E69" i="1" s="1"/>
  <c r="K51" i="3"/>
  <c r="E68" i="1" s="1"/>
  <c r="K47" i="3"/>
  <c r="E67" i="1" s="1"/>
  <c r="K43" i="3"/>
  <c r="E66" i="1" s="1"/>
  <c r="K39" i="3"/>
  <c r="E65" i="1" s="1"/>
  <c r="K19" i="3"/>
  <c r="E63" i="1" s="1"/>
  <c r="K5" i="3"/>
  <c r="E61" i="1" s="1"/>
  <c r="K15" i="3"/>
  <c r="E62" i="1" s="1"/>
  <c r="E68" i="2"/>
  <c r="C73" i="5" l="1"/>
  <c r="C72" i="5" s="1"/>
  <c r="D68" i="9" s="1"/>
  <c r="B19" i="17"/>
  <c r="K20" i="1"/>
  <c r="K39" i="1" s="1"/>
  <c r="J20" i="1"/>
  <c r="J39" i="1" s="1"/>
  <c r="J45" i="2"/>
  <c r="K45" i="2"/>
  <c r="J37" i="2"/>
  <c r="K37" i="2"/>
  <c r="J40" i="2"/>
  <c r="K40" i="2"/>
  <c r="J38" i="2"/>
  <c r="K38" i="2"/>
  <c r="J43" i="2"/>
  <c r="K43" i="2"/>
  <c r="J34" i="2"/>
  <c r="K34" i="2"/>
  <c r="J39" i="2"/>
  <c r="K39" i="2"/>
  <c r="J44" i="2"/>
  <c r="K44" i="2"/>
  <c r="K67" i="1"/>
  <c r="J67" i="1"/>
  <c r="K72" i="1"/>
  <c r="J72" i="1"/>
  <c r="K61" i="1"/>
  <c r="J61" i="1"/>
  <c r="K63" i="1"/>
  <c r="J63" i="1"/>
  <c r="K68" i="1"/>
  <c r="J68" i="1"/>
  <c r="K69" i="1"/>
  <c r="J69" i="1"/>
  <c r="K65" i="1"/>
  <c r="E64" i="1"/>
  <c r="J65" i="1"/>
  <c r="K66" i="1"/>
  <c r="J66" i="1"/>
  <c r="K73" i="1"/>
  <c r="J73" i="1"/>
  <c r="K62" i="1"/>
  <c r="E60" i="1"/>
  <c r="J62" i="1"/>
  <c r="K54" i="1"/>
  <c r="J36" i="2"/>
  <c r="E35" i="2"/>
  <c r="J42" i="1"/>
  <c r="J52" i="1" s="1"/>
  <c r="J71" i="1"/>
  <c r="E70" i="1"/>
  <c r="J42" i="2"/>
  <c r="E41" i="2"/>
  <c r="F13" i="2"/>
  <c r="E30" i="2"/>
  <c r="J31" i="2"/>
  <c r="J32" i="2"/>
  <c r="E29" i="2"/>
  <c r="K29" i="2" s="1"/>
  <c r="E33" i="2"/>
  <c r="I89" i="1"/>
  <c r="I96" i="1" s="1"/>
  <c r="H89" i="1"/>
  <c r="H96" i="1" s="1"/>
  <c r="H13" i="2" s="1"/>
  <c r="J94" i="1"/>
  <c r="E94" i="1"/>
  <c r="J79" i="1"/>
  <c r="E79" i="1"/>
  <c r="J58" i="1"/>
  <c r="E58" i="1"/>
  <c r="J17" i="1"/>
  <c r="E17" i="1"/>
  <c r="B7" i="19" l="1"/>
  <c r="D65" i="9"/>
  <c r="D71" i="9" s="1"/>
  <c r="D79" i="9" s="1"/>
  <c r="D80" i="9" s="1"/>
  <c r="D83" i="9" s="1"/>
  <c r="J6" i="2" s="1"/>
  <c r="K41" i="2"/>
  <c r="J41" i="2"/>
  <c r="J35" i="2"/>
  <c r="K35" i="2"/>
  <c r="J33" i="2"/>
  <c r="K33" i="2"/>
  <c r="J30" i="2"/>
  <c r="K30" i="2"/>
  <c r="K28" i="2" s="1"/>
  <c r="K46" i="2" s="1"/>
  <c r="J64" i="1"/>
  <c r="K70" i="1"/>
  <c r="J60" i="1"/>
  <c r="K64" i="1"/>
  <c r="E74" i="1"/>
  <c r="E89" i="1" s="1"/>
  <c r="J70" i="1"/>
  <c r="K60" i="1"/>
  <c r="E28" i="2"/>
  <c r="E46" i="2" s="1"/>
  <c r="H15" i="2"/>
  <c r="I13" i="2"/>
  <c r="J13" i="2" s="1"/>
  <c r="I15" i="2"/>
  <c r="J29" i="2"/>
  <c r="F58" i="2"/>
  <c r="J54" i="1"/>
  <c r="J28" i="2" l="1"/>
  <c r="J46" i="2" s="1"/>
  <c r="J74" i="1"/>
  <c r="K74" i="1"/>
  <c r="K89" i="1" s="1"/>
  <c r="K96" i="1" s="1"/>
  <c r="K15" i="2" s="1"/>
  <c r="K58" i="2" s="1"/>
  <c r="G58" i="2"/>
  <c r="E54" i="1"/>
  <c r="E96" i="1" s="1"/>
  <c r="E15" i="2" s="1"/>
  <c r="E58" i="2" s="1"/>
  <c r="J89" i="1"/>
  <c r="J96" i="1" s="1"/>
  <c r="J15" i="2" l="1"/>
  <c r="J58" i="2" s="1"/>
  <c r="J62" i="2"/>
  <c r="J61" i="2"/>
  <c r="J64" i="2"/>
  <c r="I58" i="2"/>
  <c r="H58" i="2"/>
  <c r="J63" i="2" l="1"/>
  <c r="J66" i="2"/>
  <c r="J65" i="2" l="1"/>
  <c r="J67" i="2"/>
  <c r="F68" i="2" l="1"/>
  <c r="J68" i="2"/>
</calcChain>
</file>

<file path=xl/comments1.xml><?xml version="1.0" encoding="utf-8"?>
<comments xmlns="http://schemas.openxmlformats.org/spreadsheetml/2006/main">
  <authors>
    <author>PERSONALE</author>
  </authors>
  <commentList>
    <comment ref="E65" authorId="0" shapeId="0">
      <text>
        <r>
          <rPr>
            <b/>
            <sz val="9"/>
            <color indexed="81"/>
            <rFont val="Tahoma"/>
            <family val="2"/>
          </rPr>
          <t>PERSONALE:</t>
        </r>
        <r>
          <rPr>
            <sz val="9"/>
            <color indexed="81"/>
            <rFont val="Tahoma"/>
            <family val="2"/>
          </rPr>
          <t xml:space="preserve">
se non va tutto a risconti passivi indicare solo la quota che in essi confluisce
</t>
        </r>
      </text>
    </comment>
  </commentList>
</comments>
</file>

<file path=xl/comments2.xml><?xml version="1.0" encoding="utf-8"?>
<comments xmlns="http://schemas.openxmlformats.org/spreadsheetml/2006/main">
  <authors>
    <author>PERSONALE</author>
  </authors>
  <commentList>
    <comment ref="C6" authorId="0" shapeId="0">
      <text>
        <r>
          <rPr>
            <b/>
            <sz val="9"/>
            <color indexed="81"/>
            <rFont val="Tahoma"/>
            <family val="2"/>
          </rPr>
          <t>PERSONALE:</t>
        </r>
        <r>
          <rPr>
            <sz val="9"/>
            <color indexed="81"/>
            <rFont val="Tahoma"/>
            <family val="2"/>
          </rPr>
          <t xml:space="preserve">
NON SI AMMORTIZZA 1° ANNO</t>
        </r>
      </text>
    </comment>
    <comment ref="H6" authorId="0" shapeId="0">
      <text>
        <r>
          <rPr>
            <b/>
            <sz val="9"/>
            <color indexed="81"/>
            <rFont val="Tahoma"/>
            <family val="2"/>
          </rPr>
          <t>PERSONALE:</t>
        </r>
        <r>
          <rPr>
            <sz val="9"/>
            <color indexed="81"/>
            <rFont val="Tahoma"/>
            <family val="2"/>
          </rPr>
          <t xml:space="preserve">
NON SI AMMORTIZZA 1° ANNO</t>
        </r>
      </text>
    </comment>
  </commentList>
</comments>
</file>

<file path=xl/comments3.xml><?xml version="1.0" encoding="utf-8"?>
<comments xmlns="http://schemas.openxmlformats.org/spreadsheetml/2006/main">
  <authors>
    <author>PERSONALE</author>
  </authors>
  <commentList>
    <comment ref="G17" authorId="0" shapeId="0">
      <text>
        <r>
          <rPr>
            <b/>
            <sz val="9"/>
            <color indexed="81"/>
            <rFont val="Tahoma"/>
            <family val="2"/>
          </rPr>
          <t>PERSONALE:</t>
        </r>
        <r>
          <rPr>
            <sz val="9"/>
            <color indexed="81"/>
            <rFont val="Tahoma"/>
            <family val="2"/>
          </rPr>
          <t xml:space="preserve">
Residui passivi al 31.12.2017 derivanti da impegni di competenza
</t>
        </r>
      </text>
    </comment>
  </commentList>
</comments>
</file>

<file path=xl/comments4.xml><?xml version="1.0" encoding="utf-8"?>
<comments xmlns="http://schemas.openxmlformats.org/spreadsheetml/2006/main">
  <authors>
    <author>PERSONALE</author>
  </authors>
  <commentList>
    <comment ref="G26" authorId="0" shapeId="0">
      <text>
        <r>
          <rPr>
            <b/>
            <sz val="9"/>
            <color indexed="81"/>
            <rFont val="Tahoma"/>
            <family val="2"/>
          </rPr>
          <t>PERSONALE:</t>
        </r>
        <r>
          <rPr>
            <sz val="9"/>
            <color indexed="81"/>
            <rFont val="Tahoma"/>
            <family val="2"/>
          </rPr>
          <t xml:space="preserve">
QUESTI GIA' ERANO TRA LE IMM. IN CORSO QUINDI NON VANNO RIPORTATI NEL PROSPETTO
</t>
        </r>
      </text>
    </comment>
    <comment ref="G45" authorId="0" shapeId="0">
      <text>
        <r>
          <rPr>
            <b/>
            <sz val="9"/>
            <color indexed="81"/>
            <rFont val="Tahoma"/>
            <family val="2"/>
          </rPr>
          <t>PERSONALE:</t>
        </r>
        <r>
          <rPr>
            <sz val="9"/>
            <color indexed="81"/>
            <rFont val="Tahoma"/>
            <family val="2"/>
          </rPr>
          <t xml:space="preserve">
IN AUTOMATICO DA EX IMMOBILIZZAZIONI IN CORSO AD ECCEZIONE DEI MANDATI CHE RIMANGONO IMM. IN CORSO AL 31.12 E DEI NO TIT. 2 E DELLE IMMATERIALI
</t>
        </r>
      </text>
    </comment>
    <comment ref="I45" authorId="0" shapeId="0">
      <text>
        <r>
          <rPr>
            <b/>
            <sz val="9"/>
            <color indexed="81"/>
            <rFont val="Tahoma"/>
            <family val="2"/>
          </rPr>
          <t>PERSONALE:</t>
        </r>
        <r>
          <rPr>
            <sz val="9"/>
            <color indexed="81"/>
            <rFont val="Tahoma"/>
            <family val="2"/>
          </rPr>
          <t xml:space="preserve">
Se le immateriali a residuo non erano inserite nelle imm.corso immateriali sposta l'importo nella colonna G</t>
        </r>
      </text>
    </comment>
    <comment ref="P45" authorId="0" shapeId="0">
      <text>
        <r>
          <rPr>
            <b/>
            <sz val="9"/>
            <color indexed="81"/>
            <rFont val="Tahoma"/>
            <family val="2"/>
          </rPr>
          <t>PERSONALE:</t>
        </r>
        <r>
          <rPr>
            <sz val="9"/>
            <color indexed="81"/>
            <rFont val="Tahoma"/>
            <family val="2"/>
          </rPr>
          <t xml:space="preserve">
DA COMPETENZA
</t>
        </r>
      </text>
    </comment>
    <comment ref="G46" authorId="0" shapeId="0">
      <text>
        <r>
          <rPr>
            <b/>
            <sz val="9"/>
            <color indexed="81"/>
            <rFont val="Tahoma"/>
            <family val="2"/>
          </rPr>
          <t>PERSONALE:</t>
        </r>
        <r>
          <rPr>
            <sz val="9"/>
            <color indexed="81"/>
            <rFont val="Tahoma"/>
            <family val="2"/>
          </rPr>
          <t xml:space="preserve">
MINORI RESIDUI</t>
        </r>
      </text>
    </comment>
    <comment ref="P46" authorId="0" shapeId="0">
      <text>
        <r>
          <rPr>
            <b/>
            <sz val="9"/>
            <color indexed="81"/>
            <rFont val="Tahoma"/>
            <family val="2"/>
          </rPr>
          <t>PERSONALE:</t>
        </r>
        <r>
          <rPr>
            <sz val="9"/>
            <color indexed="81"/>
            <rFont val="Tahoma"/>
            <family val="2"/>
          </rPr>
          <t xml:space="preserve">
DA RESIDUI
</t>
        </r>
      </text>
    </comment>
  </commentList>
</comments>
</file>

<file path=xl/sharedStrings.xml><?xml version="1.0" encoding="utf-8"?>
<sst xmlns="http://schemas.openxmlformats.org/spreadsheetml/2006/main" count="3729" uniqueCount="818">
  <si>
    <t>STATO PATRIMONIALE (ATTIVO)</t>
  </si>
  <si>
    <t>A) CREDITI vs.LO STATO ED ALTRE AMMINISTRAZIONI PUBBLICHE PER LA PARTECIPAZIONE AL FONDO DI DOTAZIONE</t>
  </si>
  <si>
    <t>TOTALE CREDITI vs PARTECIPANTI (A)</t>
  </si>
  <si>
    <t>B) IMMOBILIZZAZIONI</t>
  </si>
  <si>
    <t>I</t>
  </si>
  <si>
    <t>Immobilizzazioni immateriali</t>
  </si>
  <si>
    <t>Costi di impianto e di ampliamento</t>
  </si>
  <si>
    <t>Costi di ricerca sviluppo e pubblicità</t>
  </si>
  <si>
    <t>Diritti di brevetto ed utilizzazione opere dell'ingegno</t>
  </si>
  <si>
    <t>Concessioni, licenze, marchi e diritti simile</t>
  </si>
  <si>
    <t>Avviamento</t>
  </si>
  <si>
    <t>Immobilizzazioni in corso ed acconti</t>
  </si>
  <si>
    <t>Altre</t>
  </si>
  <si>
    <t>Totale immobilizzazioni immateriali</t>
  </si>
  <si>
    <t>Immobilizzazioni materiali (3)</t>
  </si>
  <si>
    <t>II</t>
  </si>
  <si>
    <t>Beni demaniali</t>
  </si>
  <si>
    <t>1.1</t>
  </si>
  <si>
    <t>Terreni</t>
  </si>
  <si>
    <t>1.2</t>
  </si>
  <si>
    <t>Fabbricati</t>
  </si>
  <si>
    <t>1.3</t>
  </si>
  <si>
    <t>Infrastrutture</t>
  </si>
  <si>
    <t>1.9</t>
  </si>
  <si>
    <t>Altri beni demaniali</t>
  </si>
  <si>
    <t>III</t>
  </si>
  <si>
    <t>Altre immobilizzazioni materiali (3)</t>
  </si>
  <si>
    <t xml:space="preserve"> </t>
  </si>
  <si>
    <t>2.1</t>
  </si>
  <si>
    <t xml:space="preserve">Terreni </t>
  </si>
  <si>
    <t>a</t>
  </si>
  <si>
    <t>di cui in leasing finanziario</t>
  </si>
  <si>
    <t>2.2</t>
  </si>
  <si>
    <t>2.3</t>
  </si>
  <si>
    <t>Impianti e macchinari</t>
  </si>
  <si>
    <t>2.4</t>
  </si>
  <si>
    <t>Attrezzature industriali e commerciali</t>
  </si>
  <si>
    <t>2.5</t>
  </si>
  <si>
    <t xml:space="preserve">Mezzi di trasporto </t>
  </si>
  <si>
    <t>2.6</t>
  </si>
  <si>
    <t>Macchine per ufficio e hardware</t>
  </si>
  <si>
    <t>2.7</t>
  </si>
  <si>
    <t>Mobili e arredi</t>
  </si>
  <si>
    <t>2.8</t>
  </si>
  <si>
    <t>2.99</t>
  </si>
  <si>
    <t>Altri beni materiali</t>
  </si>
  <si>
    <t>Totale immobilizzazioni materiali</t>
  </si>
  <si>
    <t>IV</t>
  </si>
  <si>
    <t>Immobilizzazioni Finanziarie (1)</t>
  </si>
  <si>
    <t xml:space="preserve">Partecipazioni in </t>
  </si>
  <si>
    <t>imprese controllate</t>
  </si>
  <si>
    <t>b</t>
  </si>
  <si>
    <t>imprese partecipate</t>
  </si>
  <si>
    <t>c</t>
  </si>
  <si>
    <t>altri soggetti</t>
  </si>
  <si>
    <t>Crediti verso</t>
  </si>
  <si>
    <t>altre amministrazioni pubbliche</t>
  </si>
  <si>
    <t>imprese  partecipate</t>
  </si>
  <si>
    <t>d</t>
  </si>
  <si>
    <t xml:space="preserve">altri soggetti </t>
  </si>
  <si>
    <t>Altri titoli</t>
  </si>
  <si>
    <t>Totale immobilizzazioni finanziarie</t>
  </si>
  <si>
    <t>TOTALE IMMOBILIZZAZIONI (B)</t>
  </si>
  <si>
    <t>C) ATTIVO CIRCOLANTE</t>
  </si>
  <si>
    <t>Rimanenze</t>
  </si>
  <si>
    <t>Totale rimanenze</t>
  </si>
  <si>
    <t>Crediti       (2)</t>
  </si>
  <si>
    <t>Crediti di natura tributaria</t>
  </si>
  <si>
    <t>Crediti da tributi destinati al finanziamento della sanità</t>
  </si>
  <si>
    <t>Altri crediti da tributi</t>
  </si>
  <si>
    <t>Crediti da Fondi perequativi</t>
  </si>
  <si>
    <t>Crediti per trasferimenti e contributi</t>
  </si>
  <si>
    <t>verso amministrazioni pubbliche</t>
  </si>
  <si>
    <t>verso altri soggetti</t>
  </si>
  <si>
    <t>Verso clienti ed utenti</t>
  </si>
  <si>
    <t xml:space="preserve">Altri Crediti </t>
  </si>
  <si>
    <t>verso l'erario</t>
  </si>
  <si>
    <t>per attività svolta per c/terzi</t>
  </si>
  <si>
    <t>altri</t>
  </si>
  <si>
    <t>Totale crediti</t>
  </si>
  <si>
    <t>Attività finanziarie che non costituiscono immobilizzi</t>
  </si>
  <si>
    <t>Partecipazioni</t>
  </si>
  <si>
    <t>Totale attività finanziarie che non costituiscono immobilizzi</t>
  </si>
  <si>
    <t>Disponibilità liquide</t>
  </si>
  <si>
    <t>Conto di tesoreria</t>
  </si>
  <si>
    <t>Istituto tesoriere</t>
  </si>
  <si>
    <t>presso Banca d'Italia</t>
  </si>
  <si>
    <t>Altri depositi bancari e postali</t>
  </si>
  <si>
    <t>Denaro e valori in cassa</t>
  </si>
  <si>
    <t>Altri conti presso la tesoreria statale intestati all'ente</t>
  </si>
  <si>
    <t>Totale disponibilità liquide</t>
  </si>
  <si>
    <t>TOTALE ATTIVO CIRCOLANTE (C)</t>
  </si>
  <si>
    <t>D) RATEI E RISCONTI</t>
  </si>
  <si>
    <t xml:space="preserve">Ratei attivi </t>
  </si>
  <si>
    <t>Risconti attivi</t>
  </si>
  <si>
    <t>TOTALE RATEI E RISCONTI  (D)</t>
  </si>
  <si>
    <t>TOTALE DELL'ATTIVO (A+B+C+D)</t>
  </si>
  <si>
    <t>STATO PATRIMONIALE (PASSIVO)</t>
  </si>
  <si>
    <t>A) PATRIMONIO NETTO</t>
  </si>
  <si>
    <t>Fondo di dotazione</t>
  </si>
  <si>
    <t xml:space="preserve">Riserve </t>
  </si>
  <si>
    <t>da risultato economico di esercizi precedenti</t>
  </si>
  <si>
    <t>da capitale</t>
  </si>
  <si>
    <t>da permessi di costruire</t>
  </si>
  <si>
    <t>riserve indisponibili per beni demaniali e patrimoniali indisponibili e per i beni culturali</t>
  </si>
  <si>
    <t>e</t>
  </si>
  <si>
    <t>altre riserve indisponibili</t>
  </si>
  <si>
    <t>Risultato economico dell'esercizio</t>
  </si>
  <si>
    <t>TOTALE PATRIMONIO NETTO (A)</t>
  </si>
  <si>
    <t>B) FONDI PER RISCHI ED ONERI</t>
  </si>
  <si>
    <t>Per trattamento di quiescenza</t>
  </si>
  <si>
    <t>Per imposte</t>
  </si>
  <si>
    <t>Altri</t>
  </si>
  <si>
    <t>TOTALE FONDI RISCHI ED ONERI (B)</t>
  </si>
  <si>
    <t>C)TRATTAMENTO DI FINE RAPPORTO</t>
  </si>
  <si>
    <t>TOTALE T.F.R. (C)</t>
  </si>
  <si>
    <t>D) DEBITI   (1)</t>
  </si>
  <si>
    <t>Debiti da finanziamento</t>
  </si>
  <si>
    <t xml:space="preserve">a </t>
  </si>
  <si>
    <t>prestiti obbligazionari</t>
  </si>
  <si>
    <t>v/ altre amministrazioni pubbliche</t>
  </si>
  <si>
    <t>verso banche e tesoriere</t>
  </si>
  <si>
    <t>verso altri finanziatori</t>
  </si>
  <si>
    <t>Debiti verso fornitori</t>
  </si>
  <si>
    <t>Acconti</t>
  </si>
  <si>
    <t>Debiti per trasferimenti e contributi</t>
  </si>
  <si>
    <t>enti finanziati dal servizio sanitario nazionale</t>
  </si>
  <si>
    <t xml:space="preserve">Altri debiti </t>
  </si>
  <si>
    <t>tributari</t>
  </si>
  <si>
    <t>verso istituti di previdenza e sicurezza sociale</t>
  </si>
  <si>
    <t>per attività svolta per c/terzi (2)</t>
  </si>
  <si>
    <t>TOTALE DEBITI ( D)</t>
  </si>
  <si>
    <t>E) RATEI E RISCONTI E CONTRIBUTI AGLI INVESTIMENTI</t>
  </si>
  <si>
    <t xml:space="preserve">Ratei passivi </t>
  </si>
  <si>
    <t>Risconti passivi</t>
  </si>
  <si>
    <t xml:space="preserve">Contributi agli investimenti </t>
  </si>
  <si>
    <t>da altre amministrazioni pubbliche</t>
  </si>
  <si>
    <t>da altri soggetti</t>
  </si>
  <si>
    <t>Concessioni pluriennali</t>
  </si>
  <si>
    <t>Altri risconti passivi</t>
  </si>
  <si>
    <t>TOTALE RATEI E RISCONTI (E)</t>
  </si>
  <si>
    <t>TOTALE DEL PASSIVO (A+B+C+D+E)</t>
  </si>
  <si>
    <t>CONTI D'ORDINE</t>
  </si>
  <si>
    <t>1) Impegni su esercizi futuri</t>
  </si>
  <si>
    <t>2) beni di terzi in uso</t>
  </si>
  <si>
    <t>3) beni dati in uso a terzi</t>
  </si>
  <si>
    <t>4) garanzie prestate a amministrazioni pubbliche</t>
  </si>
  <si>
    <t>5) garanzie prestate a imprese controllate</t>
  </si>
  <si>
    <t>6) garanzie prestate a imprese partecipate</t>
  </si>
  <si>
    <t xml:space="preserve">7) garanzie prestate a altre imprese </t>
  </si>
  <si>
    <t>TOTALE CONTI D'ORDINE</t>
  </si>
  <si>
    <t>CAP</t>
  </si>
  <si>
    <t>ART</t>
  </si>
  <si>
    <t>C-II-1-a</t>
  </si>
  <si>
    <t>C-II-1-b</t>
  </si>
  <si>
    <t>C-II-1-c</t>
  </si>
  <si>
    <t>C-II-2-a</t>
  </si>
  <si>
    <t>Trasferimenti e contributi verso amministrazioni pubbliche</t>
  </si>
  <si>
    <t>Trasferimenti e contributi verso imprese controllate</t>
  </si>
  <si>
    <t>C-II-2-b</t>
  </si>
  <si>
    <t>Trasferimenti e contributi verso imprese partecipate</t>
  </si>
  <si>
    <t>C-II-2-c</t>
  </si>
  <si>
    <t>Trasferimenti e contributi verso altri soggetti</t>
  </si>
  <si>
    <t>C-II-2-d</t>
  </si>
  <si>
    <t>C-II-3</t>
  </si>
  <si>
    <t>Altri crediti verso l'erario</t>
  </si>
  <si>
    <t>Altri crediti per attività svolta per c/terzi</t>
  </si>
  <si>
    <t>C-II-4-a</t>
  </si>
  <si>
    <t>C-II-4-b</t>
  </si>
  <si>
    <t>Altri crediti - altri</t>
  </si>
  <si>
    <t>C-II-4-c</t>
  </si>
  <si>
    <t>D-1-a</t>
  </si>
  <si>
    <t>Debiti da finanziamento v/ altre amministrazioni pubbliche</t>
  </si>
  <si>
    <t>D-1-b</t>
  </si>
  <si>
    <t>Debiti da finanziamento prestiti obbligazionari</t>
  </si>
  <si>
    <t>Debiti da finanziamento verso banche e tesoriere</t>
  </si>
  <si>
    <t>D-1-c</t>
  </si>
  <si>
    <t>Debiti da finanziamento verso altri finanziatori</t>
  </si>
  <si>
    <t>D-1-d</t>
  </si>
  <si>
    <t>Trasferimenti e contributi enti finanziati dal S.S.N.</t>
  </si>
  <si>
    <t>Trasferimenti e contributi altre amministrazioni pubbliche</t>
  </si>
  <si>
    <t>Trasferimenti e contributi imprese controllate</t>
  </si>
  <si>
    <t>Trasferimenti e contributi imprese partecipate</t>
  </si>
  <si>
    <t>Trasferimenti e contributi altri soggetti</t>
  </si>
  <si>
    <t>Altri debiti tributari</t>
  </si>
  <si>
    <t>Altri debiti verso istituti di previdenza e sicurezza sociale</t>
  </si>
  <si>
    <t>Altri debiti per attività svolta per c/terzi</t>
  </si>
  <si>
    <t>Altri debiti - altri</t>
  </si>
  <si>
    <t>D-2</t>
  </si>
  <si>
    <t>D-3</t>
  </si>
  <si>
    <t>D-4-a</t>
  </si>
  <si>
    <t>D-4-b</t>
  </si>
  <si>
    <t>D-4-c</t>
  </si>
  <si>
    <t>D-4-d</t>
  </si>
  <si>
    <t>D-4-e</t>
  </si>
  <si>
    <t>D-5-a</t>
  </si>
  <si>
    <t>D-5-b</t>
  </si>
  <si>
    <t>D-5-c</t>
  </si>
  <si>
    <t>D-5-d</t>
  </si>
  <si>
    <t>IMMOBILIZZAZIONI</t>
  </si>
  <si>
    <t>IMMOBILIZZAZIONI IMMATERIALI - ALTRE</t>
  </si>
  <si>
    <t>TERRENI DEMANIALI</t>
  </si>
  <si>
    <t>FABBRICATI DEMANIALI</t>
  </si>
  <si>
    <t>INFRASTRUTTURE DEMANIALI</t>
  </si>
  <si>
    <t>ALTRI BENI DEMANIALI</t>
  </si>
  <si>
    <t xml:space="preserve">TERRENI  </t>
  </si>
  <si>
    <t xml:space="preserve">FABBRICATI  </t>
  </si>
  <si>
    <t>ATTREZZATURE INDUSTRIALI E COMMERCIALI</t>
  </si>
  <si>
    <t>MEZZI DI TRASPORTO</t>
  </si>
  <si>
    <t>MACCHINE PER UFFICIO E HARDWARE</t>
  </si>
  <si>
    <t>MOBILI E ARREDI</t>
  </si>
  <si>
    <t>ALTRI BENI MATERIALI</t>
  </si>
  <si>
    <t>IMMOBILIZZAZIONI IN CORSO</t>
  </si>
  <si>
    <t>PARTECIPAZIONI</t>
  </si>
  <si>
    <t>SOCIETA' 1</t>
  </si>
  <si>
    <t>SOCIETA' 2</t>
  </si>
  <si>
    <t>SOCIETA' 3</t>
  </si>
  <si>
    <t>SOCIETA' 4</t>
  </si>
  <si>
    <t>SOCIETA' 5</t>
  </si>
  <si>
    <t>Totale imprese partecipate</t>
  </si>
  <si>
    <t>Totale imprese controllate</t>
  </si>
  <si>
    <t>RIMANENZE</t>
  </si>
  <si>
    <t>FONDO SVALUTAZIONE CREDITI</t>
  </si>
  <si>
    <t>FONDO DI CASSA</t>
  </si>
  <si>
    <t>RATEI E RISCONTI</t>
  </si>
  <si>
    <t>RATEI ATTIVI</t>
  </si>
  <si>
    <t>RISCONTI ATTIVI</t>
  </si>
  <si>
    <t>RATEI PASSIVI</t>
  </si>
  <si>
    <t>RISCONTI PASSIVI</t>
  </si>
  <si>
    <t>FONDI PER RISCHI ED ONERI</t>
  </si>
  <si>
    <t>PER TRATTAMENTO DI QUIESCENZA</t>
  </si>
  <si>
    <t>PER IMPOSTE</t>
  </si>
  <si>
    <t>ALTRI</t>
  </si>
  <si>
    <t>IVA</t>
  </si>
  <si>
    <t>IVA A CREDITO</t>
  </si>
  <si>
    <t>IVA A DEBITO</t>
  </si>
  <si>
    <t>DEBITI PER ANTICIPAZIONI DI CASSA</t>
  </si>
  <si>
    <t>SITUAZIONI PARTICOLARI</t>
  </si>
  <si>
    <t>IN CASO DI PARTICOLARI SITUAZIONI RIPORTARE QUI</t>
  </si>
  <si>
    <t>SOTTO E INTERVENIRE MANUALMENTE CON FORMULE</t>
  </si>
  <si>
    <t>VARIAZIONI + DA CONTO FIN</t>
  </si>
  <si>
    <t>VARIAZIONI - DA CONTO FIN</t>
  </si>
  <si>
    <t>VARIAZIONI + DA ALTRE CAUSE</t>
  </si>
  <si>
    <t>VARIAZIONI - DA ALTRE CAUSE</t>
  </si>
  <si>
    <t>FCDE
INIZIALE</t>
  </si>
  <si>
    <t>ACCERTAMENTI
DI COMPETENZA</t>
  </si>
  <si>
    <t>TOTALE
RISCOSSIONI</t>
  </si>
  <si>
    <t>MAGGIORI
ENTRATE</t>
  </si>
  <si>
    <t>MINORI ENTRATE</t>
  </si>
  <si>
    <t>FCDE
FINALE</t>
  </si>
  <si>
    <t xml:space="preserve"> D          E           M           A           N           I           A           L           I </t>
  </si>
  <si>
    <t>P  A  T  R  I  M  O  N  I  A  L  I</t>
  </si>
  <si>
    <t>IN CORSO</t>
  </si>
  <si>
    <t>I  M  M  A  T  E  R  I  A  L  I</t>
  </si>
  <si>
    <t>M                  O                  B                  I                  L                  I</t>
  </si>
  <si>
    <t>FINANZIARIE</t>
  </si>
  <si>
    <t>NO TIT. 2°</t>
  </si>
  <si>
    <t>Altri beni</t>
  </si>
  <si>
    <t>Imm.in corso</t>
  </si>
  <si>
    <t>In corso</t>
  </si>
  <si>
    <t>Attrezzature</t>
  </si>
  <si>
    <t>Mezzi</t>
  </si>
  <si>
    <t>Uff/hardware</t>
  </si>
  <si>
    <t>Arredi</t>
  </si>
  <si>
    <t>Non inerenti</t>
  </si>
  <si>
    <t>disp + indisp</t>
  </si>
  <si>
    <t>cat. G + imm</t>
  </si>
  <si>
    <t>cat. D, M</t>
  </si>
  <si>
    <t>cat. B, C</t>
  </si>
  <si>
    <t>cat. E, F, N, O</t>
  </si>
  <si>
    <t>cat. A</t>
  </si>
  <si>
    <t>cat. H, I, L</t>
  </si>
  <si>
    <t>totale titolo 2°</t>
  </si>
  <si>
    <t>VARIAZIONI NEGATIVE DA CONTO FINANZIARIO</t>
  </si>
  <si>
    <t>totale var negative</t>
  </si>
  <si>
    <t>VARIAZIONI POSITIVE DA ALTRE CAUSE</t>
  </si>
  <si>
    <t>altre cause</t>
  </si>
  <si>
    <t>AMMORTAMENTI DI ESERCIZIO</t>
  </si>
  <si>
    <t>totale ammortamenti</t>
  </si>
  <si>
    <t>ALTRE VARIAZIONI NEGATIVE DA ALTRE CAUSE</t>
  </si>
  <si>
    <t>totale var negative a.c.</t>
  </si>
  <si>
    <t>VARIAZIONI POSITIVE DA CONTO FINANZIARIO (IMPEGNI E MANDATI DI COMPETENZA)</t>
  </si>
  <si>
    <t>ex immobilizzazioni in corso</t>
  </si>
  <si>
    <t>VALORE
INIZIALE</t>
  </si>
  <si>
    <t>IMMOBILIZZAZIONI IMMATERIALI IN CORSO</t>
  </si>
  <si>
    <t>VARIAZIONI +
CONTO FIN</t>
  </si>
  <si>
    <t>VARIAZIONI -
CONTO FIN</t>
  </si>
  <si>
    <t>VARIAZIONI + 
ALTRE CAUSE</t>
  </si>
  <si>
    <t>VARIAZIONI -
ALTRE CAUSE</t>
  </si>
  <si>
    <t>VALORE 
INIZIALE</t>
  </si>
  <si>
    <t>VARIAZIONE + 
ALTRE CAUSE</t>
  </si>
  <si>
    <t>VARIAZIONE -
ALTRE CAUSE</t>
  </si>
  <si>
    <t>ACCANTON.
ESERCIZIO</t>
  </si>
  <si>
    <t>RIPORTARE DATO INIZIALE E FINALE NELLA PAGINA "ATTIVO"</t>
  </si>
  <si>
    <t>TOTALE
PAGAMENTI</t>
  </si>
  <si>
    <t>INIZIALI</t>
  </si>
  <si>
    <t>FINALI</t>
  </si>
  <si>
    <t>RESIDUO INIZIALE</t>
  </si>
  <si>
    <t>RESIDUO FINALE</t>
  </si>
  <si>
    <t>IMPEGNI DI 
COMPETENZA</t>
  </si>
  <si>
    <t>TOTALE PAGAMENTI</t>
  </si>
  <si>
    <t>RISERVE DA PERMESSI DI COSTRUIRE</t>
  </si>
  <si>
    <t>INCREMENTO</t>
  </si>
  <si>
    <t>INIZIALE</t>
  </si>
  <si>
    <t>DEBITI DI FINANZIAMENTO</t>
  </si>
  <si>
    <t>PRESTITI OBBLIGAZIONARI</t>
  </si>
  <si>
    <t>VERSO ALTRE AMM.NI PUBBLICHE</t>
  </si>
  <si>
    <t>VERSO ALTRI FINANZIATORI</t>
  </si>
  <si>
    <t>MAGGIORI
SPESE</t>
  </si>
  <si>
    <t>MINORI SPESE</t>
  </si>
  <si>
    <t>CONTRIBUTI AGLI INVESTIMENTI</t>
  </si>
  <si>
    <t>AMMORT.ATTIVI</t>
  </si>
  <si>
    <t>IMPORTO INIZIALE</t>
  </si>
  <si>
    <t>AMM.ATTIVI</t>
  </si>
  <si>
    <t>TOTALE</t>
  </si>
  <si>
    <t xml:space="preserve">CONTO ECONOMICO </t>
  </si>
  <si>
    <t>A) COMPONENTI POSITIVI DELLA GESTIONE</t>
  </si>
  <si>
    <t>Proventi da tributi</t>
  </si>
  <si>
    <t xml:space="preserve">Proventi da fondi perequativi </t>
  </si>
  <si>
    <t>Proventi da trasferimenti e contributi</t>
  </si>
  <si>
    <t>Proventi da trasferimenti correnti</t>
  </si>
  <si>
    <t>Quota annuale di contributi agli investimenti</t>
  </si>
  <si>
    <t>Contributi agli investimenti</t>
  </si>
  <si>
    <t>Ricavi delle vendite e prestazioni e proventi da servizi pubblici</t>
  </si>
  <si>
    <t>Proventi derivanti dalla gestione dei beni</t>
  </si>
  <si>
    <t>Ricavi della vendita di beni</t>
  </si>
  <si>
    <t>Ricavi e proventi dalla prestazione di servizi</t>
  </si>
  <si>
    <t>Variazioni nelle rimanenze di prodotti in corso di lavorazione, etc. (+/-)</t>
  </si>
  <si>
    <t>Variazione dei lavori in corso su ordinazione</t>
  </si>
  <si>
    <t>Incrementi di immobilizzazioni per lavori interni</t>
  </si>
  <si>
    <t>Altri ricavi e proventi diversi</t>
  </si>
  <si>
    <t>TOTALE COMPONENTI POSITIVI DELLA GESTIONE (A)</t>
  </si>
  <si>
    <t>B) COMPONENTI NEGATIVI DELLA GESTIONE</t>
  </si>
  <si>
    <t>Acquisto di materie prime e/o beni di consumo</t>
  </si>
  <si>
    <t xml:space="preserve">Prestazioni di servizi </t>
  </si>
  <si>
    <r>
      <t xml:space="preserve">Utilizzo </t>
    </r>
    <r>
      <rPr>
        <sz val="11"/>
        <color theme="1"/>
        <rFont val="Calibri"/>
        <family val="2"/>
        <scheme val="minor"/>
      </rPr>
      <t xml:space="preserve"> beni di terzi</t>
    </r>
  </si>
  <si>
    <t>Trasferimenti e contributi</t>
  </si>
  <si>
    <t>Trasferimenti correnti</t>
  </si>
  <si>
    <t>Contributi agli investimenti ad Amministrazioni pubb.</t>
  </si>
  <si>
    <t>Contributi agli investimenti ad altri soggetti</t>
  </si>
  <si>
    <t>Personale</t>
  </si>
  <si>
    <t>Ammortamenti e svalutazioni</t>
  </si>
  <si>
    <t>Ammortamenti di immobilizzazioni Immateriali</t>
  </si>
  <si>
    <t>Ammortamenti di immobilizzazioni materiali</t>
  </si>
  <si>
    <t>Altre svalutazioni delle immobilizzazioni</t>
  </si>
  <si>
    <t>Svalutazione dei crediti</t>
  </si>
  <si>
    <t>Variazioni nelle rimanenze di materie prime e/o beni di consumo (+/-)</t>
  </si>
  <si>
    <t>Accantonamenti per rischi</t>
  </si>
  <si>
    <t>Altri accantonamenti</t>
  </si>
  <si>
    <t>Oneri diversi di gestione</t>
  </si>
  <si>
    <t>TOTALE COMPONENTI NEGATIVI DELLA GESTIONE (B)</t>
  </si>
  <si>
    <t>DIFFERENZA FRA COMP. POSITIVI E NEGATIVI DELLA GESTIONE ( A-B)</t>
  </si>
  <si>
    <t>C) PROVENTI ED ONERI FINANZIARI</t>
  </si>
  <si>
    <t>Proventi finanziari</t>
  </si>
  <si>
    <t>Proventi da partecipazioni</t>
  </si>
  <si>
    <t>da società controllate</t>
  </si>
  <si>
    <t>da società partecipate</t>
  </si>
  <si>
    <t>Altri proventi finanziari</t>
  </si>
  <si>
    <t>Totale proventi finanziari</t>
  </si>
  <si>
    <t>Oneri finanziari</t>
  </si>
  <si>
    <t>Interessi ed altri oneri finanziari</t>
  </si>
  <si>
    <t>Interessi passivi</t>
  </si>
  <si>
    <t>Altri oneri finanziari</t>
  </si>
  <si>
    <t>Totale oneri finanziari</t>
  </si>
  <si>
    <t xml:space="preserve">TOTALE PROVENTI ED ONERI FINANZIARI (C) </t>
  </si>
  <si>
    <t>D) RETTIFICHE DI VALORE ATTIVITA' FINANZIARIE</t>
  </si>
  <si>
    <t xml:space="preserve">Rivalutazioni </t>
  </si>
  <si>
    <t>Svalutazioni</t>
  </si>
  <si>
    <t>TOTALE RETTIFICHE (D)</t>
  </si>
  <si>
    <t>E) PROVENTI ED ONERI STRAORDINARI</t>
  </si>
  <si>
    <t>Proventi straordinari</t>
  </si>
  <si>
    <r>
      <t>Proventi da permessi di costruire</t>
    </r>
    <r>
      <rPr>
        <b/>
        <i/>
        <sz val="11"/>
        <rFont val="Calibri"/>
        <family val="2"/>
      </rPr>
      <t xml:space="preserve"> </t>
    </r>
  </si>
  <si>
    <t>Proventi da trasferimenti in conto capitale</t>
  </si>
  <si>
    <t>Sopravvenienze attive e insussistenze del passivo</t>
  </si>
  <si>
    <t>Plusvalenze patrimoniali</t>
  </si>
  <si>
    <t>Altri proventi straordinari</t>
  </si>
  <si>
    <t>Totale proventi straordinari</t>
  </si>
  <si>
    <t>Oneri straordinari</t>
  </si>
  <si>
    <t>Trasferimenti in conto capitale</t>
  </si>
  <si>
    <t>Sopravvenienze passive e insussistenze dell'attivo</t>
  </si>
  <si>
    <t>Minusvalenze patrimoniali</t>
  </si>
  <si>
    <t xml:space="preserve">Altri oneri straordinari </t>
  </si>
  <si>
    <t>Totale oneri straordinari</t>
  </si>
  <si>
    <t>TOTALE PROVENTI ED ONERI STRAORDINARI (E)</t>
  </si>
  <si>
    <t>RISULTATO PRIMA DELLE IMPOSTE  (A-B+C+D+E)</t>
  </si>
  <si>
    <t>Imposte (*)</t>
  </si>
  <si>
    <t>RISULTATO DELL'ESERCIZIO</t>
  </si>
  <si>
    <t>Utilizzo  beni di terzi</t>
  </si>
  <si>
    <t xml:space="preserve">Imposte </t>
  </si>
  <si>
    <t>SOPRAVVENIENZE ATTIVE E INSUSS.PASSIVO</t>
  </si>
  <si>
    <t>MAGGIORI ENTRATE</t>
  </si>
  <si>
    <t>VARIAZIONI + DA ALTRE CAUSE IMMOB.</t>
  </si>
  <si>
    <t>(ALTRO)</t>
  </si>
  <si>
    <t>PLUSVALENZE/MINUSVALENZE</t>
  </si>
  <si>
    <t>VALORE CEDUTO</t>
  </si>
  <si>
    <t xml:space="preserve">PLUSVALENZE </t>
  </si>
  <si>
    <t xml:space="preserve">MINUSVALENZE </t>
  </si>
  <si>
    <t>SCEGLIERE QUELLO CORRETTO E AZZERARE L'ALTRO</t>
  </si>
  <si>
    <t>ACCERTAMENTO</t>
  </si>
  <si>
    <t>PLUS/MINUS</t>
  </si>
  <si>
    <t>DA IMPEGNI DI COMPETENZA</t>
  </si>
  <si>
    <t>SOPRAVVENIENZE PASSIVE E INSUSS.ATTIVO</t>
  </si>
  <si>
    <t>B9</t>
  </si>
  <si>
    <t>B10</t>
  </si>
  <si>
    <t>B11</t>
  </si>
  <si>
    <t>B12a</t>
  </si>
  <si>
    <t>B13</t>
  </si>
  <si>
    <t>B18</t>
  </si>
  <si>
    <t>C21a</t>
  </si>
  <si>
    <t>E25b</t>
  </si>
  <si>
    <t>26</t>
  </si>
  <si>
    <t>A1</t>
  </si>
  <si>
    <t>A2</t>
  </si>
  <si>
    <t>Proventi da fondi perequativi</t>
  </si>
  <si>
    <t>A3a</t>
  </si>
  <si>
    <t>A3c</t>
  </si>
  <si>
    <t>A4a</t>
  </si>
  <si>
    <t>A4b</t>
  </si>
  <si>
    <t>Ricavi dalla vendita di beni</t>
  </si>
  <si>
    <t>A4c</t>
  </si>
  <si>
    <t>A8</t>
  </si>
  <si>
    <t>C19a</t>
  </si>
  <si>
    <t>C19b</t>
  </si>
  <si>
    <t>C19c</t>
  </si>
  <si>
    <t>Proventi da partecipazioni da società controllate</t>
  </si>
  <si>
    <t>Proventi da partecipazioni da società partecipate</t>
  </si>
  <si>
    <t>Proventi da partecipazioni da altri soggetti</t>
  </si>
  <si>
    <t>C20</t>
  </si>
  <si>
    <t>PERMESSI DI COSTRUIRE ALLE SPESE CORRENTI</t>
  </si>
  <si>
    <t>E24b</t>
  </si>
  <si>
    <t>PRENDI DAL BILANCIO ACCERTAMENTI PER ALIENAZIONI MATERIALI E FINANZIARIE</t>
  </si>
  <si>
    <t>E24e</t>
  </si>
  <si>
    <t>P.D.C.
FINANZIARIO</t>
  </si>
  <si>
    <t>COD
MISS</t>
  </si>
  <si>
    <t>COD
PROG</t>
  </si>
  <si>
    <t>DESCRIZIONE MISSIONE</t>
  </si>
  <si>
    <t>DESCRIZIONE PROGRAMMA</t>
  </si>
  <si>
    <t>CODICE
C.E.</t>
  </si>
  <si>
    <t>CODICE
S.P.</t>
  </si>
  <si>
    <t>DESCRIZIONE CAPITOLO</t>
  </si>
  <si>
    <t>TOTALI</t>
  </si>
  <si>
    <t>RESIDUO INIZIALE ALL'1.1</t>
  </si>
  <si>
    <t>IMPEGNI DI COMPETENZA</t>
  </si>
  <si>
    <t>PAGATO A RESIDUO</t>
  </si>
  <si>
    <t>PAGATO DI COMPETENZA</t>
  </si>
  <si>
    <t>RESIDUI ELIMINATI</t>
  </si>
  <si>
    <t>RESIDUI DA RESIDUO</t>
  </si>
  <si>
    <t>RESIDUI DA COMPETENZA</t>
  </si>
  <si>
    <t>TOTALE RESIDUI AL 31.12</t>
  </si>
  <si>
    <t>VOCE</t>
  </si>
  <si>
    <t>IMPORTO</t>
  </si>
  <si>
    <t xml:space="preserve">DESCRIZIONE </t>
  </si>
  <si>
    <t>NOTE</t>
  </si>
  <si>
    <t>Beni demaniali - Infrastrutture</t>
  </si>
  <si>
    <t>Tot.</t>
  </si>
  <si>
    <t>EX IMMOBILIZZAZIONI IN CORSO CONCLUSE</t>
  </si>
  <si>
    <t>Altre immobilizzazioni materiali - Attrezzature industriali e commerciali</t>
  </si>
  <si>
    <t>TITOLO 1°</t>
  </si>
  <si>
    <t>Immobilizzazioni immateriali (varie voci)</t>
  </si>
  <si>
    <t>Immobilizzazioni materiali (varie voci)</t>
  </si>
  <si>
    <t>Altre immobilizzazioni materiali - Immobilizzazioni in corso</t>
  </si>
  <si>
    <t>DETTAGLIO MANDATI TIT. 2° NON INSERITI A PATRIMONIO</t>
  </si>
  <si>
    <t>DATA MAND</t>
  </si>
  <si>
    <t>DESCRIZIONE</t>
  </si>
  <si>
    <t>MANDATI TITOLO 2° NON IMMOBILIZZATI</t>
  </si>
  <si>
    <t>RESIDUI TITOLO 2° ELIMINATI DAL BILANCIO</t>
  </si>
  <si>
    <t>Immobilizzazioni immateriali - Altre</t>
  </si>
  <si>
    <t>Immobilizzazioni immateriali - Immobilizzazioni in corso</t>
  </si>
  <si>
    <t>STATO PATRIMONIALE: PER I DEBITI DA FINANZIAMENTO ELIMINARE NELLE VARIAZIONI POSITIVE GLI IMPEGNI RELATIVI AL PAGAMENTO DEL CAPITALE !!! SOLO INTERESSI. NELLE VARIAZIONI IN MENO INVECE CONSIDERARE TUTTO IL PAGATO</t>
  </si>
  <si>
    <t>AD ECCEZIONE DEL TITOLO 2°</t>
  </si>
  <si>
    <t>le formule riguardano esclusivamente le effettive ex immobilizzazioni in corso, qualora</t>
  </si>
  <si>
    <t xml:space="preserve">vengano inseriti ex immobilizzazioni in corso relative all'importo dei residui passivi </t>
  </si>
  <si>
    <t>del titolo 2° dell'atto fittizio iniziale va corretta la formula</t>
  </si>
  <si>
    <t>DETTAGLIO PROVENTI ED ONERI STRAORDINARI DEL CONTO ECONOMICO</t>
  </si>
  <si>
    <r>
      <t>Proventi da permessi di costruire</t>
    </r>
    <r>
      <rPr>
        <b/>
        <i/>
        <sz val="13"/>
        <rFont val="Calibri"/>
        <family val="2"/>
      </rPr>
      <t xml:space="preserve"> </t>
    </r>
  </si>
  <si>
    <t>Accertamenti di competenza al titolo 4° tipologia 300</t>
  </si>
  <si>
    <t>Mandati titolo 2° non immobilizzati</t>
  </si>
  <si>
    <t>Differenza tra l'importo accertato al titolo 4° tipologia 400 per entrate da alienazione di beni immateriali e
materiali e l'effettiva diminuzione del valore del patrimonio parte immobilizzazioni</t>
  </si>
  <si>
    <t>Accertamenti di competenza al titolo 4° tipologia 500 per altre entrate in conto capitale n.a.c.</t>
  </si>
  <si>
    <t>Accertamenti di competenza per permessi di costruire destinati alle spese correnti</t>
  </si>
  <si>
    <t>Anche finanziarie</t>
  </si>
  <si>
    <t>DETTAGLIO VARIAZIONI + DA ALTRE CAUSE IMMOBILIZZAZIONI</t>
  </si>
  <si>
    <t>DETTAGLIO VARIAZIONI - DA ALTRE CAUSE IMMOBILIZZAZIONI</t>
  </si>
  <si>
    <t>Partecipazioni in - Imprese partecipate</t>
  </si>
  <si>
    <t>INCREMENTO VALORE QUOTA PARTE PATRIMONIO NETTO</t>
  </si>
  <si>
    <t>A RISC. PASSIVI</t>
  </si>
  <si>
    <r>
      <t xml:space="preserve">Euro </t>
    </r>
    <r>
      <rPr>
        <sz val="11"/>
        <color rgb="FFFF0000"/>
        <rFont val="Calibri"/>
        <family val="2"/>
        <scheme val="minor"/>
      </rPr>
      <t>xxxxxxxxx</t>
    </r>
    <r>
      <rPr>
        <sz val="11"/>
        <color theme="1"/>
        <rFont val="Calibri"/>
        <family val="2"/>
        <scheme val="minor"/>
      </rPr>
      <t xml:space="preserve"> per incrementi immobilizzazioni non collegati a impegni di competenza del titolo 2°-3° spesa
Euro </t>
    </r>
    <r>
      <rPr>
        <sz val="11"/>
        <color rgb="FFFF0000"/>
        <rFont val="Calibri"/>
        <family val="2"/>
        <scheme val="minor"/>
      </rPr>
      <t>xxxxxxx</t>
    </r>
    <r>
      <rPr>
        <sz val="11"/>
        <color theme="1"/>
        <rFont val="Calibri"/>
        <family val="2"/>
        <scheme val="minor"/>
      </rPr>
      <t xml:space="preserve"> per maggiori accertamenti in entrata
Euro </t>
    </r>
    <r>
      <rPr>
        <sz val="11"/>
        <color rgb="FFFF0000"/>
        <rFont val="Calibri"/>
        <family val="2"/>
        <scheme val="minor"/>
      </rPr>
      <t>xxxxxxxx</t>
    </r>
    <r>
      <rPr>
        <sz val="11"/>
        <color theme="1"/>
        <rFont val="Calibri"/>
        <family val="2"/>
        <scheme val="minor"/>
      </rPr>
      <t xml:space="preserve"> per minori residui passivi eliminati (ad eccezione del titolo 2°)</t>
    </r>
  </si>
  <si>
    <t>DIFFERENZA</t>
  </si>
  <si>
    <t>FPV CAPITALE</t>
  </si>
  <si>
    <t>FPV CORRENTE</t>
  </si>
  <si>
    <t>SALARIO ACCESSORIO</t>
  </si>
  <si>
    <t>MOVIMENTI PATRIMONIO NETTO</t>
  </si>
  <si>
    <t>VALORE
FINALE</t>
  </si>
  <si>
    <t xml:space="preserve">DA PUBBLICHE AMMINISTRAZIONI </t>
  </si>
  <si>
    <t>DA ALTRI SOGGETTI</t>
  </si>
  <si>
    <r>
      <t xml:space="preserve">Euro </t>
    </r>
    <r>
      <rPr>
        <sz val="11"/>
        <color rgb="FFFF0000"/>
        <rFont val="Calibri"/>
        <family val="2"/>
        <scheme val="minor"/>
      </rPr>
      <t>xxxxxxx</t>
    </r>
    <r>
      <rPr>
        <sz val="11"/>
        <color theme="1"/>
        <rFont val="Calibri"/>
        <family val="2"/>
        <scheme val="minor"/>
      </rPr>
      <t xml:space="preserve"> per impegni di competenza per rimborso tributi 
Euro </t>
    </r>
    <r>
      <rPr>
        <sz val="11"/>
        <color rgb="FFFF0000"/>
        <rFont val="Calibri"/>
        <family val="2"/>
        <scheme val="minor"/>
      </rPr>
      <t>xxxxxxx</t>
    </r>
    <r>
      <rPr>
        <sz val="11"/>
        <color theme="1"/>
        <rFont val="Calibri"/>
        <family val="2"/>
        <scheme val="minor"/>
      </rPr>
      <t xml:space="preserve"> per minori residui attivi eliminati (ad eccezione del titolo 4° tip. 200)</t>
    </r>
  </si>
  <si>
    <t>(tra cui mandati 2019 a residuo)</t>
  </si>
  <si>
    <t xml:space="preserve">AD ECCEZIONE DEL TITOLO 4° TIP. 200 </t>
  </si>
  <si>
    <t>MINORI RESIDUI TITOLO 4° TIP. 200 P.A.</t>
  </si>
  <si>
    <t>MINORI RESIDUI TITOLO 4° TIP. 200 ALTRI</t>
  </si>
  <si>
    <t>DA PUBBLICA AMMINISTRAZIONE</t>
  </si>
  <si>
    <t>Se diminuisce va riportato come Insussistenza del passivo</t>
  </si>
  <si>
    <t>RISERVE BENI DEMANIALI/INDISPONIBILI 2019</t>
  </si>
  <si>
    <t>Se c'è fondo perdite partecipate mettilo solo se riguarda società valutate al costo</t>
  </si>
  <si>
    <t>CONTRIBUTI 2020</t>
  </si>
  <si>
    <t>VERIFICARE PRESENZA MOVIMENTAZIONI AL TITOLO 3° DELLA SPESA</t>
  </si>
  <si>
    <t>ANTE 2020</t>
  </si>
  <si>
    <t>Per "ANTE 2020" prendi le somme dei contributi fino al 31.12.2019 dal file AAA AMMORT ATTIVI</t>
  </si>
  <si>
    <t xml:space="preserve">Si trova sul prospetto della verifica equilibri </t>
  </si>
  <si>
    <t>RISERVE BENI DEMANIALI/INDISPONIBILI 2020</t>
  </si>
  <si>
    <t xml:space="preserve">COMUNE DI BIANZANO (BG)  -  STATO PATRIMONIALE ATTIVO  - </t>
  </si>
  <si>
    <t xml:space="preserve">COMUNE DI BIANZANO (BG)  -  STATO PATRIMONIALE PASSIVO  - </t>
  </si>
  <si>
    <t xml:space="preserve">COMUNE DI BIANZANO (BG)  -  CONTO ECONOMICO  - </t>
  </si>
  <si>
    <t>3.03.03.04.001</t>
  </si>
  <si>
    <t>INTERESSI ATTIVI SULLE GIACENZE DI CASSA</t>
  </si>
  <si>
    <t>4.03.10.02.001</t>
  </si>
  <si>
    <t>CONTRIBUTO DELLA REGIONE PER ACQUISTO NUOVO COMPUTER</t>
  </si>
  <si>
    <t>3.05.99.99.999</t>
  </si>
  <si>
    <t>COMPARTECIPAZIONE UTENTI PER RILASCIO SKIPASS</t>
  </si>
  <si>
    <t>9.01.02.99.999</t>
  </si>
  <si>
    <t>ADDIZIONALE COMUNALE IRPEF</t>
  </si>
  <si>
    <t>2.01.01.02.003</t>
  </si>
  <si>
    <t>COMPARTECIPAZIONE SPESE DIPENDENTE BRIZZALDI</t>
  </si>
  <si>
    <t>3.01.02.01.033</t>
  </si>
  <si>
    <t>DIRITTI PER IL RILASCIO DELLE CARTE D'IDENTITA'</t>
  </si>
  <si>
    <t>ADDIZIONALE REGIONALE IRPEF</t>
  </si>
  <si>
    <t>1.01.01.99.001</t>
  </si>
  <si>
    <t>DESTINAZIONE 5 PER MILLE IRPEF CITTADINI PER ATTIVITA' SOCIALI COMUNALI</t>
  </si>
  <si>
    <t>DIRITTI DI SEGRETERIA</t>
  </si>
  <si>
    <t>3.01.02.01.021</t>
  </si>
  <si>
    <t>PROVENTI DA PRIVATI PER VENDITA TESSERE E SACCHI PER RACCOLTA RIFIUTO SECCO</t>
  </si>
  <si>
    <t>2.01.01.01.001</t>
  </si>
  <si>
    <t>CONTRIBUTO DESTINATO ALSOSTEGNO DEL LIBRO E DELL'INTERA FILIERA DELL'EDITORIA LIBRARIA `FONDO EMERGENZE IMPRESE BIBLIOTECHE D.M. 267/2020</t>
  </si>
  <si>
    <t>RIMBORSO SPESE PER CONSULTAZIONI ELETTORALI</t>
  </si>
  <si>
    <t>9.02.01.02.001</t>
  </si>
  <si>
    <t>RIMBORSO SPESE PER SERVIZI IN CONTO DI TERZI</t>
  </si>
  <si>
    <t>1.01.01.52.001</t>
  </si>
  <si>
    <t>TOSAP</t>
  </si>
  <si>
    <t>SPLIT PAYMENT - COMMERCIALE</t>
  </si>
  <si>
    <t>CONTRIBUTO DELLO STATO PER INVESTIMENTI</t>
  </si>
  <si>
    <t>4.02.01.01.001</t>
  </si>
  <si>
    <t>CONTRIBUTO DELO STATO PER `CONTO TERMICO`</t>
  </si>
  <si>
    <t>DIRITTI DI SEGRETERIA A TOTALE VANTAGGIO DEL COMUNE</t>
  </si>
  <si>
    <t>9.01.02.01.001</t>
  </si>
  <si>
    <t>RITENUTE ERARIALI SU REDDITO DI LAVORO AUTONOMO</t>
  </si>
  <si>
    <t>3.01.02.01.014</t>
  </si>
  <si>
    <t>PROVENTI DELL'ILLUMINAZIONE VOTIVA</t>
  </si>
  <si>
    <t>CONTRIBUTI DELLO STATO - FONDO DI SOLIDARIETA'  ALIMENTARE</t>
  </si>
  <si>
    <t>9.01.99.03.001</t>
  </si>
  <si>
    <t>RIMBORSO ANTICIPAZIONE DI FONDI PER SERVIZIO ECONOMATO</t>
  </si>
  <si>
    <t>2.01.01.02.018</t>
  </si>
  <si>
    <t>RIMBORSO FONDO DI SOLIDARIETA' - CONSORZIO SERVIZI VALLE CAVALLINA</t>
  </si>
  <si>
    <t>3.01.02.01.999</t>
  </si>
  <si>
    <t>COMPARTECIPAZIONE UTENTI PER SERVIZIO SAD</t>
  </si>
  <si>
    <t>9.01.02.02.001</t>
  </si>
  <si>
    <t>RITENUTE PREVIDENZIALI ED ASSISTENZIALI AL PERSONALE</t>
  </si>
  <si>
    <t>3.01.03.01.003</t>
  </si>
  <si>
    <t>PROVENTI CONCESSIONE SERVIZIO IDRICO INTEGRATO - UNIACQUE -</t>
  </si>
  <si>
    <t>CONTRIBUTO STATO COSTRUZIONE E MANUTENZIONE OPERE PUBBLICHE</t>
  </si>
  <si>
    <t>INTROITI E RIMBORSI DIVERSI</t>
  </si>
  <si>
    <t>CONTRIBUTO EFFICIENTAMENTO ENERGETICO E SVILUPPO TERRITORIALE PICCOLI COMUNI -</t>
  </si>
  <si>
    <t>PROVENTI DERIVANTI DALLA CONCESSIONE DI LOCULI CIMITERIALI</t>
  </si>
  <si>
    <t>1.01.01.06.002</t>
  </si>
  <si>
    <t>IMU ANNI PREGRESSI</t>
  </si>
  <si>
    <t>4.02.01.02.001</t>
  </si>
  <si>
    <t>CONTRIBUTO REGIONALE PER ADEGUAMENTO PARCO GIOCHI INCLUSIVO</t>
  </si>
  <si>
    <t>CONTRIBUTO DELLA REGIONE PER CONCESSIONE ACQUE MINERALI E TERMALI</t>
  </si>
  <si>
    <t>RITENUTE ERARIALI</t>
  </si>
  <si>
    <t>4.05.01.01.001</t>
  </si>
  <si>
    <t>PROVENTI DERIVANTI DALLE CONCESSIONI EDILIZIE</t>
  </si>
  <si>
    <t>PROVENTI DI TAGLI ORDINARI DI BOSCHI</t>
  </si>
  <si>
    <t>9.01.99.99.999</t>
  </si>
  <si>
    <t>RITENUTE SPLIT PAYMENT - ISTITUZIONALE</t>
  </si>
  <si>
    <t>4.02.01.02.999</t>
  </si>
  <si>
    <t>FONDI GAL VALLE SERIANA E DEI LAGHI BERGAMASCHI PER REALIZZAZIONE INFOPOINT TURISTICO</t>
  </si>
  <si>
    <t>1.01.01.16.001</t>
  </si>
  <si>
    <t>1.01.01.51.001</t>
  </si>
  <si>
    <t>TASSA PER LO SMALTIMENTO RIFIUTI SOLIDI/TARES/TIA</t>
  </si>
  <si>
    <t>CONTRIBUTI DELLO STATO</t>
  </si>
  <si>
    <t>CONTRIBUTO DELLO STATO PER MESSA IN SICUREZZA STRADE</t>
  </si>
  <si>
    <t>CONTRIBUTO DALLA REGIONE LOMBARDIA PER INTERVENTI DI RIPRESA ECONOMICA - L.R. 9/2020</t>
  </si>
  <si>
    <t>1.01.01.06.001</t>
  </si>
  <si>
    <t>I.M.U.</t>
  </si>
  <si>
    <t>1.03.01.02.011</t>
  </si>
  <si>
    <t>SPESE PER ACQUISTO DI BENI DI CONSUMO - FESTIVITA' -</t>
  </si>
  <si>
    <t>01</t>
  </si>
  <si>
    <t>1.03.02.05.005</t>
  </si>
  <si>
    <t>SPESE PER UFFICI - FORNITURA ACQUA</t>
  </si>
  <si>
    <t>02</t>
  </si>
  <si>
    <t>1.04.04.01.001</t>
  </si>
  <si>
    <t>PROGETTO SOCIO - OCCUPAZIONALE - COOPERATIVA SOCIALE SAN CASSIANO</t>
  </si>
  <si>
    <t>12</t>
  </si>
  <si>
    <t>04</t>
  </si>
  <si>
    <t>1.03.01.02.999</t>
  </si>
  <si>
    <t>MANUTENZIONE  PARCHI E GIARDINI</t>
  </si>
  <si>
    <t>09</t>
  </si>
  <si>
    <t>SPESE DI GESTIONE CIMITERO - ACQUISTO BENI DI COINSUMO</t>
  </si>
  <si>
    <t>EMERGENZA CORONAVIRUS - ACQUISTO MASCHERINE</t>
  </si>
  <si>
    <t>05</t>
  </si>
  <si>
    <t>1.03.01.05.001</t>
  </si>
  <si>
    <t>ASSISTENZA ALLE PERSONE ANZIANE - MATERIALE FARMACEUTICO</t>
  </si>
  <si>
    <t>03</t>
  </si>
  <si>
    <t>1.03.02.05.001</t>
  </si>
  <si>
    <t>SPESE DI FUNZIONAMENTO SCUOLE ELEMENTARI - SPESE TELEFONICHE</t>
  </si>
  <si>
    <t>1.03.01.02.004</t>
  </si>
  <si>
    <t>SPESE PER IL VESTIARIO DI SERVIZIO AL PERSONALE</t>
  </si>
  <si>
    <t>1.03.02.99.999</t>
  </si>
  <si>
    <t>MANUTENZIONE AUTOVETTURA COMUNALE</t>
  </si>
  <si>
    <t>7.01.02.99.999</t>
  </si>
  <si>
    <t>ADDIZIONALE IRPEF COMUNALE</t>
  </si>
  <si>
    <t>99</t>
  </si>
  <si>
    <t>1.04.01.02.003</t>
  </si>
  <si>
    <t>ADESIONE SISTEMA BIBLIOTECARIO DELLA C.M.V.C.</t>
  </si>
  <si>
    <t>1.02.01.99.999</t>
  </si>
  <si>
    <t>IMPOSTE E TASSE A CARICO ENTE</t>
  </si>
  <si>
    <t>1.04.01.02.018</t>
  </si>
  <si>
    <t>CONTRIBUTO PER REDAZIONE INFORMATIVE LOCALI</t>
  </si>
  <si>
    <t>1.04.01.02.006</t>
  </si>
  <si>
    <t>SPESE PER LA PROMOZIONE E LA DIFFUSIONE DELLO SPORT</t>
  </si>
  <si>
    <t>06</t>
  </si>
  <si>
    <t>SPESE PER LA COMMISSIONE ELETTORALE CIRCONDARIALE</t>
  </si>
  <si>
    <t>07</t>
  </si>
  <si>
    <t>SERVIZIO CIVILE</t>
  </si>
  <si>
    <t>SERVIZIO BACKUP REMOTO CON CONSORZIO SERVIZIO VALLE CAVALLINA</t>
  </si>
  <si>
    <t>1.04.02.05.999</t>
  </si>
  <si>
    <t>CONTRIBUTI A FAMIGLIE IN DIFFICOLTA'</t>
  </si>
  <si>
    <t>FORNITURA GRATUITA LIBRI ALUNNI SCUOLA ELEMENTARE</t>
  </si>
  <si>
    <t>1.03.01.02.001</t>
  </si>
  <si>
    <t>ACQUISTO STAMPATI E CANCELLERIA - UFFICIO SEGRETERIA - RAGIONERIA - TRIBUTI</t>
  </si>
  <si>
    <t>FORNITURA GRATUITA LIBRI  ALUNNI SCUOLA MEDIA</t>
  </si>
  <si>
    <t>1.04.01.02.017</t>
  </si>
  <si>
    <t>SPESE PER FUNZIONAMENTO UFFICIO DI COLLOCAMENTO</t>
  </si>
  <si>
    <t>11</t>
  </si>
  <si>
    <t>CONTRIBUTO AL GRUPPO ALPINI PER INTERVENTI DI MANUTENZIONE STRAORDINARIA STRADE COMUNALI</t>
  </si>
  <si>
    <t>08</t>
  </si>
  <si>
    <t>1.04.02.02.999</t>
  </si>
  <si>
    <t>EROGAZIONE BONUS PRIMO FIGLIO</t>
  </si>
  <si>
    <t>1.02.01.01.001</t>
  </si>
  <si>
    <t>IRAP - SEGRETARIO COMUNALE A SCAVALVO</t>
  </si>
  <si>
    <t>QUOTA DI PARTECIPAZIONE SERVIZIO DI SEGRETERIA</t>
  </si>
  <si>
    <t>1.03.02.07.999</t>
  </si>
  <si>
    <t>SPESE PER FESTE NAZIONALI E SOLENNITA' CIVILI</t>
  </si>
  <si>
    <t>CONTRIBUTO ALLA SCUOLA DELL'INFANZIA DI RANZANICO</t>
  </si>
  <si>
    <t>1.09.99.04.001</t>
  </si>
  <si>
    <t>SGRAVI E RESTITUZIONE DI TRIBUTI</t>
  </si>
  <si>
    <t>2.02.01.05.999</t>
  </si>
  <si>
    <t>ACQUISTO STRAORDINARIO MOBILI E MACCHINE PER UFFICIO</t>
  </si>
  <si>
    <t>CENSI, CANONI, IMPOSTE E TASSE RELATIVE AL PATRIMONIO</t>
  </si>
  <si>
    <t>SPESE PER UFFICI - AFFITTO UFFICIO POSTALE</t>
  </si>
  <si>
    <t>IRAP INDENNITA' DI FUNZIONE SINDACO</t>
  </si>
  <si>
    <t>ACQUISTO STAMPATI E CANCELLERIA - UFFICIO ANAGRAFE - STATO CIVILE</t>
  </si>
  <si>
    <t>1.03.02.05.004</t>
  </si>
  <si>
    <t>SPESE PER IL SERVIZIO DI ILLUMINAZIONE VOTIVA - ENERGIA ELETTRICA</t>
  </si>
  <si>
    <t>1.03.01.02.006</t>
  </si>
  <si>
    <t>SPESE PER HARDWARE E SOFTWARE - ACQUISTO BENI DI CONSUMO</t>
  </si>
  <si>
    <t>1.03.01.02.002</t>
  </si>
  <si>
    <t>MANUTENZIONE AUTOMEZZO - ACQUISTO CARBURANTE</t>
  </si>
  <si>
    <t>10</t>
  </si>
  <si>
    <t>1.03.02.10.001</t>
  </si>
  <si>
    <t>INCARICHI PROFESSIONALI - LEGALI -</t>
  </si>
  <si>
    <t>ASSISTENZA ALLE PERSONE ANZIANE</t>
  </si>
  <si>
    <t>7.02.99.99.999</t>
  </si>
  <si>
    <t>SERVIZI  PER CONTO DI TERZI</t>
  </si>
  <si>
    <t>1.03.02.01.008</t>
  </si>
  <si>
    <t>COMPENSI E RIMBORSO SPESE AL REVISORE DEI CONTI</t>
  </si>
  <si>
    <t>SERVIZIO RACCOLTA RIFIUTI - ACQUISTO CARBURANTE</t>
  </si>
  <si>
    <t>1.03.02.19.001</t>
  </si>
  <si>
    <t>SPESE PER UFFICI - ELABORAZIONE STIPENDI</t>
  </si>
  <si>
    <t>1.01.01.02.999</t>
  </si>
  <si>
    <t>SPESE PER CONSULTAZIONI ELETTORALI</t>
  </si>
  <si>
    <t>1.03.02.17.002</t>
  </si>
  <si>
    <t>SPESE PER IL SERVIZIO DI TESORERIA</t>
  </si>
  <si>
    <t>SPESE DI FUNZIONAMENTO SCUOLE ELEMENTARI - ENERGIA ELETTRICA</t>
  </si>
  <si>
    <t>ACQUSTO SACCHI RACCOLTA INDIFFERENZIATA</t>
  </si>
  <si>
    <t>2.05.04.04.001</t>
  </si>
  <si>
    <t>RESTITUZIONE ONERI DI URBANIZZAZIONE</t>
  </si>
  <si>
    <t>1.03.02.09.001</t>
  </si>
  <si>
    <t>MANUTENZIONE AUTOMEZZO</t>
  </si>
  <si>
    <t>IRAP - AREA TERRITORIO</t>
  </si>
  <si>
    <t>TRASFERIMENTI ALLA C.M.V.C. PER SERVIZI SOCIALI</t>
  </si>
  <si>
    <t>IRAP - UFFICIO ANAGRAFE - STATO CIVILE</t>
  </si>
  <si>
    <t>1.03.02.07.008</t>
  </si>
  <si>
    <t>SPESE PER UFFICI - NOLEGGIO FOTOCOPIATORE E COPIE</t>
  </si>
  <si>
    <t>1.03.02.16.002</t>
  </si>
  <si>
    <t>SPESE PER UFFICI - SPESE POSTALI</t>
  </si>
  <si>
    <t>SPESE PER IL FUNZIONAMENTO IMPIANTI SPORTIVI - ILLUMINAZIONE</t>
  </si>
  <si>
    <t>1.03.02.05.006</t>
  </si>
  <si>
    <t>SPESE PER UFFICI - RISCALDAMENTO</t>
  </si>
  <si>
    <t>COSTITUZIONE FONDO DI SOLIDARIETA' - CMVC</t>
  </si>
  <si>
    <t>1.03.02.09.008</t>
  </si>
  <si>
    <t>MANUTENZIONE ORDINARIA STRADE COMUNALI</t>
  </si>
  <si>
    <t>IRAP - UFFICIO SEGRETERIA - RAGIONERIA - TRIBUTI</t>
  </si>
  <si>
    <t>1.03.01.01.002</t>
  </si>
  <si>
    <t>REALIZZAZIONE CALENDARIO</t>
  </si>
  <si>
    <t>EROGAZIONE BORSE DI STUDIO A FAVORE DEGLI STUDENTI</t>
  </si>
  <si>
    <t>EROGAZIONE BONUS GIOVANI COPPIE</t>
  </si>
  <si>
    <t>QUOTA SUAP -</t>
  </si>
  <si>
    <t>14</t>
  </si>
  <si>
    <t>FAMIGLIE IN DIFFICOLTA'</t>
  </si>
  <si>
    <t>RETTA DI FREQUENZA PRESSO `CENTRO DIURNO DISABILI LA NUOVA FAMIGLIA DI ENDINE GAIANO - S.M.</t>
  </si>
  <si>
    <t>1.04.01.01.012</t>
  </si>
  <si>
    <t>CONTRIBUTI ASSOCIATIVI ANNUALI</t>
  </si>
  <si>
    <t>SPESE PER ACQUISTO LIBRI BIBLIOTECA</t>
  </si>
  <si>
    <t>1.01.01.01.004</t>
  </si>
  <si>
    <t>FONDO MIGLIORAMENTO EFFICIENZA SERVIZI - AREA TERRITORIO</t>
  </si>
  <si>
    <t>FONDO MIGLIORAMENTO EFFICIENZA SERVIZI - UFFICIO SEGRETERIA - RAGIONERIA - TRIBUTI</t>
  </si>
  <si>
    <t>1.01.02.01.001</t>
  </si>
  <si>
    <t>ONERI PREVIDENZIALI ED ASSISTENZIALI A CARICO DEL COMUNE - SEGRETARIO COMUNALE</t>
  </si>
  <si>
    <t>INCARICHI PROFESSIONALI - TECNICI -</t>
  </si>
  <si>
    <t>1.01.01.02.002</t>
  </si>
  <si>
    <t>SPESE PER UFFICI - SERVIZIO MENSA PERSONALE DIPENDENTE</t>
  </si>
  <si>
    <t>SERVIZIO PULMAN MERCATO CASAZZA</t>
  </si>
  <si>
    <t>CONTRIBUTI DIVERSI</t>
  </si>
  <si>
    <t>7.01.99.03.001</t>
  </si>
  <si>
    <t>ANTICIPAZIONE FONDI PER SERVIZIO ECONOMATO</t>
  </si>
  <si>
    <t>2.02.01.09.012</t>
  </si>
  <si>
    <t>INTERVENTI DI MANUTENZIONE STRAORDINARIA</t>
  </si>
  <si>
    <t>QUOTA  ASSISTENZA INFORMATICA</t>
  </si>
  <si>
    <t>SPESE PER UFFICI - SPESE TELEFONICHE</t>
  </si>
  <si>
    <t>SPESE DI FUNZIONAMENTO SCUOLE ELEMENTARI - RISCALDAMENTO</t>
  </si>
  <si>
    <t>SPESE PER UFFICI - ENERGIA ELETTRICA</t>
  </si>
  <si>
    <t>FONDO MIGLIORAMENTO EFFICIENZA SERVIZI - UFFICIO ANAGRAFE - STATO CIVILE</t>
  </si>
  <si>
    <t>1.10.04.01.003</t>
  </si>
  <si>
    <t>ONERI PER LE ASSICURAZIONI - RESPONSABILITA' CIVILE VERSO TERZI</t>
  </si>
  <si>
    <t>1.04.01.01.002</t>
  </si>
  <si>
    <t>CONTRIBUTI ALLA SCUOLA SECONDARIA (EX MEDIA)</t>
  </si>
  <si>
    <t>1.10.99.99.999</t>
  </si>
  <si>
    <t>IVA A DEBITO DA VERSARE ALL'ERARIO</t>
  </si>
  <si>
    <t>1.04.01.02.002</t>
  </si>
  <si>
    <t>QUOTA 5% AMMINISTRAZIONE PROVINCIALE PER TARIFFA IGIENE AMBIENTALE</t>
  </si>
  <si>
    <t>2.05.99.99.999</t>
  </si>
  <si>
    <t>INSTALLAZIONE NUOVO IMPIANTO DI AUTOMAZIONE OROLOGIO DELLA TORRE CAMPANARIA</t>
  </si>
  <si>
    <t>1.03.02.15.999</t>
  </si>
  <si>
    <t>SPESE PER ATTIVITA' PARASCOLASTICHE</t>
  </si>
  <si>
    <t>RIMOZIONE DI NEVE DALL'ABITATO</t>
  </si>
  <si>
    <t>1.03.02.15.002</t>
  </si>
  <si>
    <t>TRASPORTO BAMBINI ALLA SCUOLA DELL'INFANZIA DI RANZANICO</t>
  </si>
  <si>
    <t>1.03.02.13.002</t>
  </si>
  <si>
    <t>SPESE PER UFFICI - PULIZIA UFFICI</t>
  </si>
  <si>
    <t>ONERI PREVIDENZIALI ED ASSISTENZIALI A CARICO DEL COMUNE - AREA TERRITORIO</t>
  </si>
  <si>
    <t>ONERI PREVIDENZIALI ED ASSISTENZIALI A CARICO DEL COMUNE - UFFICIO ANAGRAFE - STATO CIVILE</t>
  </si>
  <si>
    <t>7.01.03.01.001</t>
  </si>
  <si>
    <t>RITENUTE ERARIALI LAVORO AUTONOMO</t>
  </si>
  <si>
    <t>EMERGENZA CORONAVIRUS - CONTRIBUTO SOLIDARIETA' ALIMENTARE</t>
  </si>
  <si>
    <t>ONERI PREVIDENZIALI ED ASSISTENZIALI A CARICO DEL COMUNE - UFFICIO SEGRETERIA - RAGIONERIA - TRIBUTI</t>
  </si>
  <si>
    <t>SPESE FUNZIONAMENTO SCUOLE MEDIA STATALI - COMUNE DI CASAZZA</t>
  </si>
  <si>
    <t>7.02.04.02.001</t>
  </si>
  <si>
    <t>RESTITUZIONE DEPOSITI CAUZIONALI</t>
  </si>
  <si>
    <t>VARIANTE P.G.T.VIGENTE</t>
  </si>
  <si>
    <t>2.02.03.05.001</t>
  </si>
  <si>
    <t>REDAZIONE PIANO PARTICOLAREGGIATO DEL CENTRO STORICO</t>
  </si>
  <si>
    <t>2.04.16.02.005</t>
  </si>
  <si>
    <t>RIMBORSO QUOTA AVVIO CONSORZIO SERVIZI VALLE CAVALLINA</t>
  </si>
  <si>
    <t>1.03.02.11.999</t>
  </si>
  <si>
    <t>PRESTAZIONI PROFESSIONALI PER STUDI, PROGETTAZIONI E DIREZIONE LAVORI</t>
  </si>
  <si>
    <t>SPESE PER HARDWARE E SOFTWARE - PRESTAZIONI DI SERVIZIO</t>
  </si>
  <si>
    <t>7.01.02.02.001</t>
  </si>
  <si>
    <t>RITENUTE PREVIDENZIALI ED ASSISTENZIALI AL PERSONALE DIPENDENTE</t>
  </si>
  <si>
    <t>REALIZZAZIONE MARCIAPIEDE VIA DEGLI ASINI - STRADA PROVINCIALE</t>
  </si>
  <si>
    <t>1.01.01.01.002</t>
  </si>
  <si>
    <t>STIPENDIO SEGRETARIO COMUNALE A SCAVALCO</t>
  </si>
  <si>
    <t>1.03.02.09.004</t>
  </si>
  <si>
    <t>SPESE DI MANUTENZIONE PATRIMONIO DISPONIBILE</t>
  </si>
  <si>
    <t>ASSISTENZA EDUCATIVA SCOLASTICA</t>
  </si>
  <si>
    <t>ATTUAZIONE P.P.I.S.</t>
  </si>
  <si>
    <t>PRESTAZIONI PROFESSIONALI TECNICO INCARICATO</t>
  </si>
  <si>
    <t>INCARICHI PROFESSIONALI</t>
  </si>
  <si>
    <t>1.03.02.01.001</t>
  </si>
  <si>
    <t>INDENNITA' SINDACO,ASSESSORI E CONSIGLIERI</t>
  </si>
  <si>
    <t>1.03.02.15.015</t>
  </si>
  <si>
    <t>CONSUMO DI ENERGIA ELETTRICA PER ILLUMINAZIONE PUBBLICA</t>
  </si>
  <si>
    <t>OPERE DI EFFICIENTAMENTO ENERGETICO -  ESTENSIONE DELL'ILLUMINAZIONE PUBBLICA</t>
  </si>
  <si>
    <t>STIPENDI ED ALTRI ASSEGNI FISSI AL PERSONALE - UFFICIO ANAGRAFE - STATO CIVILE</t>
  </si>
  <si>
    <t>1.03.02.15.004</t>
  </si>
  <si>
    <t>CANONE DI APPALTO SERVIZIO SMALTIMENTO RIFIUTI</t>
  </si>
  <si>
    <t>STIPENDI ED ALTRI ASSEGNI FISSI AL PERSONALE - AREA TERRITORIO</t>
  </si>
  <si>
    <t>1.07.05.04.003</t>
  </si>
  <si>
    <t>RINEGOZIAZIONE MUTUI CONTRATTI CON LA CASSA DEPOSITI E PRESTITI</t>
  </si>
  <si>
    <t>STIPENDI ED ALTRI ASSEGNI FISSI AL PERSONALE - UFFICIO SEGRETERIA - RAGIONERIA - TRIBUTI</t>
  </si>
  <si>
    <t>ADEGUAMENTO PARCO GIOCHI INCLUSIVO</t>
  </si>
  <si>
    <t>SPESE PER ASSISTENZA SAD</t>
  </si>
  <si>
    <t>4.03.01.04.004</t>
  </si>
  <si>
    <t>QUOTE DI CAPITALE PER AMMORTAMENTO MUTUI - QUOTA MEF</t>
  </si>
  <si>
    <t>50</t>
  </si>
  <si>
    <t>7.01.02.01.001</t>
  </si>
  <si>
    <t>RIQUALILFICAZIONE, MESSA IN SICUREZZA E ABBATTIMENTO BARRIERE ARCHITETTONICHE DI STRADE E PIAZZE CVOMUNALI - FINANZIAMENTO L.R. 09/2020 - RIPRESA ECONOMICA</t>
  </si>
  <si>
    <t>2.04.21.02.009</t>
  </si>
  <si>
    <t>RIQUALIFICAZIONE IMPIANTI DI ILLUMINAZIONE PUBBLICA</t>
  </si>
  <si>
    <t>QUOTA CONCORSO SERVIZIO SMALTIMENTO RIFIUTI</t>
  </si>
  <si>
    <t>SPESE SERVIZIO TRASPORTO SCOLASTICO EFFETTUATO DA TERZI</t>
  </si>
  <si>
    <t>7.01.99.99.999</t>
  </si>
  <si>
    <t>VERSAMENTI SPLIT PAYMENT - ISTITUZIONALE</t>
  </si>
  <si>
    <t>ADEGUAMENTO DEL CENTRO DI RACCOLTA DIFFERENZIATA E OPERE DI MITIGAZIONE AMBIENTALE - FINANZIAMENTO L.R. 09/2020 - RIPRESA ECONOMICA</t>
  </si>
  <si>
    <t>REALIZZAZIONE INFPOINT TURISTICO</t>
  </si>
  <si>
    <t>INTERVENTI DI MESSA IN SICUREZZA STRADE</t>
  </si>
  <si>
    <t>E24a</t>
  </si>
  <si>
    <t>E25a</t>
  </si>
  <si>
    <t>E25d</t>
  </si>
  <si>
    <t>UNIACQUE</t>
  </si>
  <si>
    <t>VAL CAVALLINA SERVIZI</t>
  </si>
  <si>
    <t>MAND</t>
  </si>
  <si>
    <t>RIMBORSO QUOTA AVVIO CONSORZIO - CONSORZIO SERVIZI VAL CAVALLINA</t>
  </si>
  <si>
    <t>FATT. 5 (21/8/2020) - VITALI REMIGIO &amp; FIGLI</t>
  </si>
  <si>
    <t>RIDUZIONE FCDE</t>
  </si>
  <si>
    <t>CREDITO 2019</t>
  </si>
  <si>
    <t>CREDITI 2020</t>
  </si>
  <si>
    <t>VERSAMENTI</t>
  </si>
  <si>
    <t>TOT CREDITI</t>
  </si>
  <si>
    <t>DEBITI 2020</t>
  </si>
  <si>
    <t xml:space="preserve">INTERESSI </t>
  </si>
  <si>
    <t>INTERESSI FINALI</t>
  </si>
  <si>
    <t>TOT DEBITI</t>
  </si>
  <si>
    <t>DEBITO FINALE</t>
  </si>
  <si>
    <t>GIA' IN BILANCIO</t>
  </si>
  <si>
    <t>Oneri straordinari per trasferimenti in conto capitale</t>
  </si>
  <si>
    <t>PIU' MAGGIORE ENTRATA</t>
  </si>
  <si>
    <t>DA RISERVE DEM/IND A FONDO DOTAZIONE</t>
  </si>
  <si>
    <t>DA RISERVE P.D.C. A FONDO DOTAZIONE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</si>
</sst>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_-;\-* #,##0_-;_-* &quot;-&quot;_-;_-@_-"/>
    <numFmt numFmtId="165" formatCode="_-* #,##0.00_-;\-* #,##0.00_-;_-* &quot;-&quot;??_-;_-@_-"/>
    <numFmt numFmtId="166" formatCode="_-[$€-2]\ * #,##0.00_-;\-[$€-2]\ * #,##0.00_-;_-[$€-2]\ * &quot;-&quot;??_-"/>
    <numFmt numFmtId="167" formatCode="_-&quot;L.&quot;\ * #,##0_-;\-&quot;L.&quot;\ * #,##0_-;_-&quot;L.&quot;\ * &quot;-&quot;_-;_-@_-"/>
  </numFmts>
  <fonts count="43" x14ac:knownFonts="1">
    <font>
      <sz val="11"/>
      <color theme="1"/>
      <name val="Calibri"/>
      <family val="2"/>
      <scheme val="minor"/>
    </font>
    <font>
      <b/>
      <sz val="16"/>
      <color indexed="8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Arial"/>
      <family val="2"/>
    </font>
    <font>
      <i/>
      <u/>
      <sz val="11"/>
      <name val="Calibri"/>
      <family val="2"/>
      <scheme val="minor"/>
    </font>
    <font>
      <i/>
      <sz val="11"/>
      <name val="Calibri"/>
      <family val="2"/>
      <scheme val="minor"/>
    </font>
    <font>
      <strike/>
      <sz val="11"/>
      <name val="Calibri"/>
      <family val="2"/>
      <scheme val="minor"/>
    </font>
    <font>
      <sz val="8"/>
      <name val="Times New Roman"/>
      <family val="1"/>
    </font>
    <font>
      <b/>
      <u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206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Arial"/>
      <family val="2"/>
    </font>
    <font>
      <sz val="11"/>
      <color indexed="8"/>
      <name val="Calibri"/>
      <family val="2"/>
      <scheme val="minor"/>
    </font>
    <font>
      <b/>
      <sz val="10"/>
      <color theme="1"/>
      <name val="Arial"/>
      <family val="2"/>
    </font>
    <font>
      <i/>
      <sz val="11"/>
      <name val="Calibri"/>
      <family val="2"/>
    </font>
    <font>
      <b/>
      <i/>
      <sz val="11"/>
      <name val="Calibri"/>
      <family val="2"/>
    </font>
    <font>
      <sz val="10"/>
      <color indexed="8"/>
      <name val="Arial"/>
      <family val="2"/>
    </font>
    <font>
      <b/>
      <sz val="10"/>
      <color rgb="FFFF000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i/>
      <sz val="8"/>
      <name val="Arial"/>
      <family val="2"/>
    </font>
    <font>
      <b/>
      <i/>
      <sz val="14"/>
      <name val="Calibri"/>
      <family val="2"/>
      <scheme val="minor"/>
    </font>
    <font>
      <sz val="14"/>
      <name val="Calibri"/>
      <family val="2"/>
      <scheme val="minor"/>
    </font>
    <font>
      <i/>
      <sz val="13"/>
      <name val="Calibri"/>
      <family val="2"/>
      <scheme val="minor"/>
    </font>
    <font>
      <b/>
      <i/>
      <sz val="13"/>
      <name val="Calibri"/>
      <family val="2"/>
    </font>
    <font>
      <sz val="13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0"/>
      <color indexed="8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lightUp"/>
    </fill>
    <fill>
      <patternFill patternType="solid">
        <fgColor theme="9"/>
        <bgColor indexed="64"/>
      </patternFill>
    </fill>
    <fill>
      <patternFill patternType="lightDown"/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00B050"/>
        <bgColor indexed="64"/>
      </patternFill>
    </fill>
  </fills>
  <borders count="71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</borders>
  <cellStyleXfs count="18">
    <xf numFmtId="0" fontId="0" fillId="0" borderId="0"/>
    <xf numFmtId="0" fontId="2" fillId="0" borderId="0"/>
    <xf numFmtId="164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9" fillId="0" borderId="0"/>
    <xf numFmtId="0" fontId="2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1" fillId="0" borderId="0" applyFont="0" applyFill="0" applyBorder="0" applyAlignment="0" applyProtection="0"/>
    <xf numFmtId="0" fontId="2" fillId="0" borderId="0"/>
    <xf numFmtId="0" fontId="2" fillId="0" borderId="0"/>
    <xf numFmtId="0" fontId="21" fillId="0" borderId="0"/>
    <xf numFmtId="167" fontId="2" fillId="0" borderId="0" applyFont="0" applyFill="0" applyBorder="0" applyAlignment="0" applyProtection="0"/>
    <xf numFmtId="0" fontId="2" fillId="0" borderId="0"/>
    <xf numFmtId="0" fontId="2" fillId="0" borderId="0"/>
  </cellStyleXfs>
  <cellXfs count="343">
    <xf numFmtId="0" fontId="0" fillId="0" borderId="0" xfId="0"/>
    <xf numFmtId="0" fontId="2" fillId="0" borderId="0" xfId="1" applyFont="1" applyFill="1"/>
    <xf numFmtId="0" fontId="2" fillId="0" borderId="0" xfId="1" applyFont="1" applyFill="1" applyAlignment="1">
      <alignment horizontal="right"/>
    </xf>
    <xf numFmtId="0" fontId="3" fillId="0" borderId="1" xfId="1" applyFont="1" applyFill="1" applyBorder="1" applyAlignment="1">
      <alignment horizontal="right"/>
    </xf>
    <xf numFmtId="0" fontId="3" fillId="0" borderId="2" xfId="1" applyFont="1" applyFill="1" applyBorder="1"/>
    <xf numFmtId="0" fontId="3" fillId="0" borderId="3" xfId="1" applyFont="1" applyFill="1" applyBorder="1"/>
    <xf numFmtId="0" fontId="3" fillId="0" borderId="5" xfId="1" applyFont="1" applyFill="1" applyBorder="1" applyAlignment="1">
      <alignment horizontal="right"/>
    </xf>
    <xf numFmtId="0" fontId="3" fillId="0" borderId="6" xfId="1" applyFont="1" applyFill="1" applyBorder="1"/>
    <xf numFmtId="0" fontId="3" fillId="0" borderId="7" xfId="1" applyFont="1" applyFill="1" applyBorder="1"/>
    <xf numFmtId="0" fontId="3" fillId="0" borderId="9" xfId="1" applyFont="1" applyFill="1" applyBorder="1" applyAlignment="1">
      <alignment horizontal="right"/>
    </xf>
    <xf numFmtId="0" fontId="3" fillId="0" borderId="0" xfId="1" applyFont="1" applyFill="1" applyBorder="1"/>
    <xf numFmtId="0" fontId="3" fillId="0" borderId="10" xfId="1" applyFont="1" applyFill="1" applyBorder="1"/>
    <xf numFmtId="0" fontId="4" fillId="0" borderId="0" xfId="1" applyFont="1" applyFill="1" applyBorder="1" applyAlignment="1">
      <alignment wrapText="1"/>
    </xf>
    <xf numFmtId="0" fontId="4" fillId="0" borderId="0" xfId="1" applyFont="1" applyFill="1" applyBorder="1" applyAlignment="1">
      <alignment horizontal="right" wrapText="1"/>
    </xf>
    <xf numFmtId="0" fontId="4" fillId="0" borderId="0" xfId="1" applyFont="1" applyFill="1" applyBorder="1"/>
    <xf numFmtId="0" fontId="6" fillId="0" borderId="0" xfId="1" applyFont="1" applyFill="1" applyBorder="1"/>
    <xf numFmtId="0" fontId="3" fillId="0" borderId="0" xfId="1" applyFont="1" applyFill="1" applyBorder="1" applyAlignment="1">
      <alignment wrapText="1"/>
    </xf>
    <xf numFmtId="0" fontId="4" fillId="0" borderId="0" xfId="1" applyFont="1" applyFill="1" applyBorder="1" applyAlignment="1">
      <alignment horizontal="right"/>
    </xf>
    <xf numFmtId="0" fontId="3" fillId="0" borderId="9" xfId="1" applyFont="1" applyFill="1" applyBorder="1" applyAlignment="1">
      <alignment horizontal="right" wrapText="1"/>
    </xf>
    <xf numFmtId="0" fontId="3" fillId="0" borderId="10" xfId="1" applyFont="1" applyFill="1" applyBorder="1" applyAlignment="1">
      <alignment wrapText="1"/>
    </xf>
    <xf numFmtId="0" fontId="6" fillId="0" borderId="0" xfId="1" applyFont="1" applyFill="1" applyBorder="1" applyAlignment="1">
      <alignment wrapText="1"/>
    </xf>
    <xf numFmtId="0" fontId="3" fillId="0" borderId="0" xfId="1" applyFont="1" applyFill="1" applyBorder="1" applyAlignment="1">
      <alignment horizontal="left" wrapText="1"/>
    </xf>
    <xf numFmtId="20" fontId="3" fillId="0" borderId="0" xfId="1" applyNumberFormat="1" applyFont="1" applyFill="1" applyBorder="1" applyAlignment="1">
      <alignment horizontal="left" wrapText="1"/>
    </xf>
    <xf numFmtId="0" fontId="7" fillId="0" borderId="0" xfId="1" applyFont="1" applyFill="1" applyBorder="1" applyAlignment="1">
      <alignment wrapText="1"/>
    </xf>
    <xf numFmtId="0" fontId="3" fillId="0" borderId="9" xfId="1" quotePrefix="1" applyFont="1" applyFill="1" applyBorder="1" applyAlignment="1">
      <alignment horizontal="right" wrapText="1"/>
    </xf>
    <xf numFmtId="20" fontId="2" fillId="0" borderId="0" xfId="0" quotePrefix="1" applyNumberFormat="1" applyFont="1" applyFill="1" applyBorder="1" applyAlignment="1">
      <alignment horizontal="left" wrapText="1"/>
    </xf>
    <xf numFmtId="0" fontId="7" fillId="0" borderId="0" xfId="1" applyFont="1" applyFill="1" applyBorder="1"/>
    <xf numFmtId="0" fontId="3" fillId="0" borderId="14" xfId="1" applyFont="1" applyFill="1" applyBorder="1" applyAlignment="1">
      <alignment horizontal="right"/>
    </xf>
    <xf numFmtId="0" fontId="3" fillId="0" borderId="15" xfId="1" applyFont="1" applyFill="1" applyBorder="1"/>
    <xf numFmtId="0" fontId="3" fillId="0" borderId="16" xfId="1" applyFont="1" applyFill="1" applyBorder="1"/>
    <xf numFmtId="0" fontId="4" fillId="0" borderId="15" xfId="1" applyFont="1" applyFill="1" applyBorder="1" applyAlignment="1">
      <alignment horizontal="right"/>
    </xf>
    <xf numFmtId="0" fontId="3" fillId="0" borderId="0" xfId="1" applyFont="1" applyFill="1" applyBorder="1" applyAlignment="1">
      <alignment horizontal="left"/>
    </xf>
    <xf numFmtId="0" fontId="4" fillId="0" borderId="6" xfId="1" applyFont="1" applyFill="1" applyBorder="1" applyAlignment="1">
      <alignment horizontal="right"/>
    </xf>
    <xf numFmtId="0" fontId="3" fillId="0" borderId="0" xfId="1" applyFont="1" applyFill="1" applyAlignment="1">
      <alignment horizontal="right"/>
    </xf>
    <xf numFmtId="0" fontId="3" fillId="0" borderId="0" xfId="1" applyFont="1" applyFill="1"/>
    <xf numFmtId="0" fontId="3" fillId="0" borderId="1" xfId="1" applyFont="1" applyFill="1" applyBorder="1"/>
    <xf numFmtId="0" fontId="3" fillId="0" borderId="5" xfId="1" applyFont="1" applyFill="1" applyBorder="1"/>
    <xf numFmtId="0" fontId="3" fillId="0" borderId="9" xfId="1" applyFont="1" applyFill="1" applyBorder="1"/>
    <xf numFmtId="0" fontId="4" fillId="0" borderId="0" xfId="1" applyFont="1" applyFill="1" applyBorder="1" applyAlignment="1">
      <alignment horizontal="left"/>
    </xf>
    <xf numFmtId="0" fontId="10" fillId="0" borderId="0" xfId="1" applyFont="1" applyFill="1" applyBorder="1"/>
    <xf numFmtId="0" fontId="8" fillId="0" borderId="0" xfId="1" applyFont="1" applyFill="1" applyBorder="1"/>
    <xf numFmtId="0" fontId="8" fillId="0" borderId="10" xfId="1" applyFont="1" applyFill="1" applyBorder="1"/>
    <xf numFmtId="0" fontId="3" fillId="0" borderId="17" xfId="1" applyFont="1" applyFill="1" applyBorder="1"/>
    <xf numFmtId="0" fontId="3" fillId="0" borderId="18" xfId="1" applyFont="1" applyFill="1" applyBorder="1"/>
    <xf numFmtId="0" fontId="3" fillId="0" borderId="19" xfId="1" applyFont="1" applyFill="1" applyBorder="1"/>
    <xf numFmtId="0" fontId="4" fillId="0" borderId="18" xfId="1" applyFont="1" applyFill="1" applyBorder="1" applyAlignment="1">
      <alignment horizontal="right"/>
    </xf>
    <xf numFmtId="0" fontId="4" fillId="0" borderId="0" xfId="1" applyFont="1" applyFill="1" applyBorder="1" applyAlignment="1">
      <alignment horizontal="center"/>
    </xf>
    <xf numFmtId="0" fontId="3" fillId="0" borderId="0" xfId="1" applyFont="1"/>
    <xf numFmtId="0" fontId="2" fillId="0" borderId="0" xfId="1" applyFont="1"/>
    <xf numFmtId="0" fontId="5" fillId="0" borderId="2" xfId="0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vertical="top"/>
    </xf>
    <xf numFmtId="0" fontId="4" fillId="0" borderId="24" xfId="1" applyFont="1" applyFill="1" applyBorder="1"/>
    <xf numFmtId="165" fontId="4" fillId="0" borderId="21" xfId="6" applyFont="1" applyFill="1" applyBorder="1" applyAlignment="1">
      <alignment horizontal="center"/>
    </xf>
    <xf numFmtId="165" fontId="3" fillId="0" borderId="12" xfId="6" applyFont="1" applyFill="1" applyBorder="1"/>
    <xf numFmtId="165" fontId="0" fillId="0" borderId="12" xfId="6" applyFont="1" applyFill="1" applyBorder="1" applyAlignment="1">
      <alignment horizontal="center"/>
    </xf>
    <xf numFmtId="165" fontId="4" fillId="0" borderId="13" xfId="6" applyFont="1" applyFill="1" applyBorder="1" applyAlignment="1">
      <alignment horizontal="center"/>
    </xf>
    <xf numFmtId="165" fontId="4" fillId="0" borderId="22" xfId="6" applyFont="1" applyFill="1" applyBorder="1" applyAlignment="1">
      <alignment horizontal="center"/>
    </xf>
    <xf numFmtId="165" fontId="0" fillId="0" borderId="22" xfId="6" applyFont="1" applyFill="1" applyBorder="1" applyAlignment="1">
      <alignment horizontal="center"/>
    </xf>
    <xf numFmtId="165" fontId="4" fillId="0" borderId="23" xfId="6" applyFont="1" applyFill="1" applyBorder="1" applyAlignment="1">
      <alignment horizontal="center"/>
    </xf>
    <xf numFmtId="165" fontId="3" fillId="0" borderId="22" xfId="6" applyFont="1" applyFill="1" applyBorder="1"/>
    <xf numFmtId="165" fontId="4" fillId="0" borderId="25" xfId="6" applyFont="1" applyFill="1" applyBorder="1" applyAlignment="1">
      <alignment horizontal="center"/>
    </xf>
    <xf numFmtId="165" fontId="4" fillId="0" borderId="20" xfId="6" applyFont="1" applyFill="1" applyBorder="1" applyAlignment="1">
      <alignment horizontal="center"/>
    </xf>
    <xf numFmtId="165" fontId="4" fillId="0" borderId="26" xfId="6" applyFont="1" applyFill="1" applyBorder="1" applyAlignment="1">
      <alignment horizontal="center"/>
    </xf>
    <xf numFmtId="165" fontId="4" fillId="0" borderId="27" xfId="6" applyFont="1" applyFill="1" applyBorder="1" applyAlignment="1">
      <alignment horizontal="center"/>
    </xf>
    <xf numFmtId="165" fontId="0" fillId="0" borderId="0" xfId="6" applyFont="1"/>
    <xf numFmtId="0" fontId="12" fillId="0" borderId="0" xfId="0" applyFont="1"/>
    <xf numFmtId="0" fontId="13" fillId="0" borderId="0" xfId="1" applyFont="1" applyFill="1" applyBorder="1"/>
    <xf numFmtId="165" fontId="13" fillId="0" borderId="0" xfId="6" applyFont="1"/>
    <xf numFmtId="0" fontId="13" fillId="0" borderId="0" xfId="0" applyFont="1"/>
    <xf numFmtId="0" fontId="14" fillId="0" borderId="0" xfId="0" applyFont="1"/>
    <xf numFmtId="165" fontId="14" fillId="0" borderId="0" xfId="6" applyFont="1"/>
    <xf numFmtId="165" fontId="0" fillId="0" borderId="0" xfId="6" applyFont="1" applyBorder="1"/>
    <xf numFmtId="0" fontId="0" fillId="0" borderId="0" xfId="0" applyBorder="1"/>
    <xf numFmtId="165" fontId="0" fillId="0" borderId="29" xfId="6" applyFont="1" applyBorder="1" applyAlignment="1">
      <alignment wrapText="1"/>
    </xf>
    <xf numFmtId="0" fontId="0" fillId="0" borderId="29" xfId="0" applyBorder="1" applyAlignment="1">
      <alignment wrapText="1"/>
    </xf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0" fillId="0" borderId="33" xfId="0" applyBorder="1"/>
    <xf numFmtId="165" fontId="0" fillId="0" borderId="18" xfId="6" applyFont="1" applyBorder="1"/>
    <xf numFmtId="0" fontId="0" fillId="0" borderId="30" xfId="0" applyBorder="1" applyAlignment="1">
      <alignment wrapText="1"/>
    </xf>
    <xf numFmtId="165" fontId="0" fillId="0" borderId="0" xfId="0" applyNumberFormat="1" applyBorder="1"/>
    <xf numFmtId="0" fontId="15" fillId="0" borderId="31" xfId="0" applyFont="1" applyBorder="1"/>
    <xf numFmtId="165" fontId="15" fillId="0" borderId="0" xfId="6" applyFont="1" applyBorder="1"/>
    <xf numFmtId="165" fontId="15" fillId="0" borderId="0" xfId="0" applyNumberFormat="1" applyFont="1" applyBorder="1"/>
    <xf numFmtId="0" fontId="15" fillId="0" borderId="33" xfId="0" applyFont="1" applyBorder="1"/>
    <xf numFmtId="165" fontId="15" fillId="0" borderId="18" xfId="6" applyFont="1" applyBorder="1"/>
    <xf numFmtId="165" fontId="15" fillId="0" borderId="18" xfId="0" applyNumberFormat="1" applyFont="1" applyBorder="1"/>
    <xf numFmtId="0" fontId="15" fillId="2" borderId="28" xfId="0" applyFont="1" applyFill="1" applyBorder="1"/>
    <xf numFmtId="165" fontId="16" fillId="0" borderId="0" xfId="6" applyFont="1"/>
    <xf numFmtId="165" fontId="0" fillId="0" borderId="30" xfId="6" applyFont="1" applyBorder="1"/>
    <xf numFmtId="165" fontId="0" fillId="0" borderId="32" xfId="6" applyFont="1" applyBorder="1"/>
    <xf numFmtId="165" fontId="0" fillId="0" borderId="34" xfId="6" applyFont="1" applyBorder="1"/>
    <xf numFmtId="0" fontId="15" fillId="0" borderId="0" xfId="0" applyFont="1" applyAlignment="1">
      <alignment horizontal="center"/>
    </xf>
    <xf numFmtId="165" fontId="0" fillId="0" borderId="29" xfId="6" applyFont="1" applyBorder="1"/>
    <xf numFmtId="0" fontId="0" fillId="0" borderId="29" xfId="0" applyBorder="1"/>
    <xf numFmtId="0" fontId="15" fillId="2" borderId="35" xfId="0" applyFont="1" applyFill="1" applyBorder="1"/>
    <xf numFmtId="165" fontId="0" fillId="0" borderId="1" xfId="6" applyFont="1" applyFill="1" applyBorder="1" applyAlignment="1">
      <alignment horizontal="center"/>
    </xf>
    <xf numFmtId="165" fontId="3" fillId="0" borderId="9" xfId="6" applyFont="1" applyFill="1" applyBorder="1" applyAlignment="1">
      <alignment horizontal="center" wrapText="1"/>
    </xf>
    <xf numFmtId="165" fontId="3" fillId="0" borderId="9" xfId="6" applyFont="1" applyFill="1" applyBorder="1"/>
    <xf numFmtId="165" fontId="0" fillId="0" borderId="9" xfId="6" applyFont="1" applyFill="1" applyBorder="1" applyAlignment="1">
      <alignment horizontal="center"/>
    </xf>
    <xf numFmtId="165" fontId="4" fillId="0" borderId="9" xfId="6" applyFont="1" applyFill="1" applyBorder="1" applyAlignment="1">
      <alignment horizontal="center"/>
    </xf>
    <xf numFmtId="165" fontId="4" fillId="0" borderId="38" xfId="6" applyFont="1" applyFill="1" applyBorder="1" applyAlignment="1">
      <alignment horizontal="center"/>
    </xf>
    <xf numFmtId="0" fontId="5" fillId="0" borderId="37" xfId="0" applyFont="1" applyFill="1" applyBorder="1" applyAlignment="1">
      <alignment horizontal="center" vertical="center" wrapText="1"/>
    </xf>
    <xf numFmtId="165" fontId="0" fillId="0" borderId="24" xfId="6" applyFont="1" applyFill="1" applyBorder="1" applyAlignment="1">
      <alignment horizontal="center"/>
    </xf>
    <xf numFmtId="165" fontId="3" fillId="0" borderId="22" xfId="6" applyFont="1" applyFill="1" applyBorder="1" applyAlignment="1">
      <alignment horizontal="center" wrapText="1"/>
    </xf>
    <xf numFmtId="165" fontId="4" fillId="0" borderId="39" xfId="6" applyFont="1" applyFill="1" applyBorder="1" applyAlignment="1">
      <alignment horizontal="center"/>
    </xf>
    <xf numFmtId="0" fontId="5" fillId="0" borderId="24" xfId="0" applyFont="1" applyFill="1" applyBorder="1" applyAlignment="1">
      <alignment horizontal="center" vertical="center" wrapText="1"/>
    </xf>
    <xf numFmtId="0" fontId="4" fillId="0" borderId="1" xfId="1" applyFont="1" applyFill="1" applyBorder="1"/>
    <xf numFmtId="165" fontId="4" fillId="0" borderId="9" xfId="6" applyFont="1" applyFill="1" applyBorder="1"/>
    <xf numFmtId="165" fontId="4" fillId="0" borderId="22" xfId="6" applyFont="1" applyFill="1" applyBorder="1"/>
    <xf numFmtId="0" fontId="0" fillId="0" borderId="0" xfId="0" applyAlignment="1">
      <alignment wrapText="1"/>
    </xf>
    <xf numFmtId="0" fontId="17" fillId="0" borderId="0" xfId="0" applyFont="1" applyAlignment="1">
      <alignment wrapText="1"/>
    </xf>
    <xf numFmtId="0" fontId="3" fillId="0" borderId="0" xfId="1" applyFont="1" applyFill="1" applyBorder="1" applyAlignment="1">
      <alignment horizontal="left" wrapText="1"/>
    </xf>
    <xf numFmtId="165" fontId="18" fillId="0" borderId="0" xfId="6" applyFont="1" applyBorder="1"/>
    <xf numFmtId="165" fontId="0" fillId="0" borderId="0" xfId="6" applyFont="1" applyFill="1" applyBorder="1"/>
    <xf numFmtId="0" fontId="15" fillId="0" borderId="40" xfId="0" applyFont="1" applyBorder="1"/>
    <xf numFmtId="0" fontId="15" fillId="0" borderId="41" xfId="0" applyFont="1" applyBorder="1"/>
    <xf numFmtId="0" fontId="0" fillId="0" borderId="41" xfId="0" applyBorder="1"/>
    <xf numFmtId="0" fontId="15" fillId="0" borderId="42" xfId="0" applyFont="1" applyBorder="1"/>
    <xf numFmtId="0" fontId="15" fillId="0" borderId="43" xfId="0" applyFont="1" applyBorder="1"/>
    <xf numFmtId="0" fontId="15" fillId="0" borderId="41" xfId="0" applyFont="1" applyFill="1" applyBorder="1"/>
    <xf numFmtId="0" fontId="0" fillId="0" borderId="43" xfId="0" applyBorder="1"/>
    <xf numFmtId="0" fontId="0" fillId="0" borderId="0" xfId="0" applyFill="1"/>
    <xf numFmtId="0" fontId="0" fillId="0" borderId="44" xfId="0" applyBorder="1"/>
    <xf numFmtId="0" fontId="0" fillId="0" borderId="0" xfId="0" applyFill="1" applyBorder="1"/>
    <xf numFmtId="0" fontId="0" fillId="0" borderId="22" xfId="0" applyFill="1" applyBorder="1"/>
    <xf numFmtId="0" fontId="0" fillId="0" borderId="10" xfId="0" applyBorder="1"/>
    <xf numFmtId="0" fontId="0" fillId="0" borderId="10" xfId="0" applyFill="1" applyBorder="1"/>
    <xf numFmtId="0" fontId="0" fillId="0" borderId="22" xfId="0" applyBorder="1"/>
    <xf numFmtId="0" fontId="0" fillId="0" borderId="45" xfId="0" applyBorder="1"/>
    <xf numFmtId="0" fontId="0" fillId="0" borderId="15" xfId="0" applyBorder="1"/>
    <xf numFmtId="0" fontId="0" fillId="0" borderId="15" xfId="0" applyFill="1" applyBorder="1"/>
    <xf numFmtId="0" fontId="0" fillId="0" borderId="46" xfId="0" applyFill="1" applyBorder="1"/>
    <xf numFmtId="0" fontId="0" fillId="0" borderId="16" xfId="0" applyBorder="1"/>
    <xf numFmtId="0" fontId="0" fillId="0" borderId="16" xfId="0" applyFill="1" applyBorder="1"/>
    <xf numFmtId="0" fontId="0" fillId="0" borderId="46" xfId="0" applyBorder="1"/>
    <xf numFmtId="165" fontId="0" fillId="0" borderId="44" xfId="6" applyFont="1" applyBorder="1"/>
    <xf numFmtId="165" fontId="0" fillId="0" borderId="22" xfId="6" applyFont="1" applyBorder="1"/>
    <xf numFmtId="165" fontId="0" fillId="0" borderId="10" xfId="6" applyFont="1" applyBorder="1"/>
    <xf numFmtId="165" fontId="0" fillId="0" borderId="0" xfId="6" applyFont="1" applyFill="1"/>
    <xf numFmtId="165" fontId="3" fillId="3" borderId="22" xfId="6" applyFont="1" applyFill="1" applyBorder="1"/>
    <xf numFmtId="165" fontId="15" fillId="3" borderId="0" xfId="6" applyFont="1" applyFill="1"/>
    <xf numFmtId="165" fontId="0" fillId="0" borderId="47" xfId="6" applyFont="1" applyBorder="1"/>
    <xf numFmtId="165" fontId="0" fillId="0" borderId="48" xfId="6" applyFont="1" applyBorder="1"/>
    <xf numFmtId="165" fontId="0" fillId="0" borderId="49" xfId="6" applyFont="1" applyBorder="1"/>
    <xf numFmtId="165" fontId="0" fillId="0" borderId="23" xfId="6" applyFont="1" applyBorder="1"/>
    <xf numFmtId="165" fontId="15" fillId="2" borderId="0" xfId="6" applyFont="1" applyFill="1"/>
    <xf numFmtId="165" fontId="15" fillId="2" borderId="0" xfId="6" applyFont="1" applyFill="1" applyAlignment="1">
      <alignment horizontal="right"/>
    </xf>
    <xf numFmtId="165" fontId="15" fillId="0" borderId="0" xfId="6" applyFont="1" applyFill="1"/>
    <xf numFmtId="165" fontId="0" fillId="0" borderId="43" xfId="6" applyFont="1" applyBorder="1"/>
    <xf numFmtId="165" fontId="0" fillId="2" borderId="0" xfId="6" applyFont="1" applyFill="1"/>
    <xf numFmtId="165" fontId="18" fillId="0" borderId="0" xfId="6" applyFont="1"/>
    <xf numFmtId="165" fontId="15" fillId="4" borderId="0" xfId="6" applyFont="1" applyFill="1"/>
    <xf numFmtId="165" fontId="0" fillId="0" borderId="44" xfId="6" applyFont="1" applyFill="1" applyBorder="1"/>
    <xf numFmtId="165" fontId="0" fillId="0" borderId="10" xfId="6" applyFont="1" applyFill="1" applyBorder="1"/>
    <xf numFmtId="165" fontId="0" fillId="0" borderId="45" xfId="6" applyFont="1" applyBorder="1"/>
    <xf numFmtId="165" fontId="0" fillId="0" borderId="15" xfId="6" applyFont="1" applyBorder="1"/>
    <xf numFmtId="165" fontId="0" fillId="0" borderId="15" xfId="6" applyFont="1" applyFill="1" applyBorder="1"/>
    <xf numFmtId="165" fontId="0" fillId="0" borderId="45" xfId="6" applyFont="1" applyFill="1" applyBorder="1"/>
    <xf numFmtId="165" fontId="0" fillId="0" borderId="16" xfId="6" applyFont="1" applyBorder="1"/>
    <xf numFmtId="165" fontId="0" fillId="0" borderId="16" xfId="6" applyFont="1" applyFill="1" applyBorder="1"/>
    <xf numFmtId="165" fontId="0" fillId="0" borderId="46" xfId="6" applyFont="1" applyBorder="1"/>
    <xf numFmtId="165" fontId="0" fillId="5" borderId="47" xfId="6" applyFont="1" applyFill="1" applyBorder="1"/>
    <xf numFmtId="165" fontId="0" fillId="5" borderId="48" xfId="6" applyFont="1" applyFill="1" applyBorder="1"/>
    <xf numFmtId="165" fontId="0" fillId="5" borderId="23" xfId="6" applyFont="1" applyFill="1" applyBorder="1"/>
    <xf numFmtId="165" fontId="0" fillId="4" borderId="0" xfId="6" applyFont="1" applyFill="1"/>
    <xf numFmtId="165" fontId="0" fillId="0" borderId="30" xfId="6" applyFont="1" applyBorder="1" applyAlignment="1">
      <alignment wrapText="1"/>
    </xf>
    <xf numFmtId="165" fontId="4" fillId="0" borderId="50" xfId="6" applyFont="1" applyFill="1" applyBorder="1" applyAlignment="1">
      <alignment horizontal="center"/>
    </xf>
    <xf numFmtId="165" fontId="0" fillId="6" borderId="22" xfId="6" applyFont="1" applyFill="1" applyBorder="1"/>
    <xf numFmtId="165" fontId="0" fillId="6" borderId="23" xfId="6" applyFont="1" applyFill="1" applyBorder="1"/>
    <xf numFmtId="0" fontId="0" fillId="0" borderId="0" xfId="0" applyFill="1" applyBorder="1" applyAlignment="1">
      <alignment wrapText="1"/>
    </xf>
    <xf numFmtId="165" fontId="15" fillId="0" borderId="0" xfId="6" applyFont="1"/>
    <xf numFmtId="165" fontId="0" fillId="0" borderId="0" xfId="7" applyNumberFormat="1" applyFont="1" applyBorder="1"/>
    <xf numFmtId="0" fontId="0" fillId="0" borderId="29" xfId="0" applyFill="1" applyBorder="1" applyAlignment="1">
      <alignment wrapText="1"/>
    </xf>
    <xf numFmtId="165" fontId="0" fillId="0" borderId="18" xfId="6" applyFont="1" applyBorder="1" applyAlignment="1">
      <alignment wrapText="1"/>
    </xf>
    <xf numFmtId="0" fontId="15" fillId="0" borderId="33" xfId="0" applyFont="1" applyFill="1" applyBorder="1"/>
    <xf numFmtId="165" fontId="4" fillId="0" borderId="51" xfId="6" applyFont="1" applyFill="1" applyBorder="1" applyAlignment="1">
      <alignment horizontal="center"/>
    </xf>
    <xf numFmtId="0" fontId="15" fillId="0" borderId="0" xfId="0" applyFont="1"/>
    <xf numFmtId="165" fontId="0" fillId="0" borderId="0" xfId="0" applyNumberFormat="1"/>
    <xf numFmtId="0" fontId="0" fillId="0" borderId="29" xfId="0" applyFont="1" applyFill="1" applyBorder="1"/>
    <xf numFmtId="0" fontId="0" fillId="0" borderId="31" xfId="0" applyFont="1" applyFill="1" applyBorder="1"/>
    <xf numFmtId="0" fontId="0" fillId="0" borderId="33" xfId="0" applyFont="1" applyFill="1" applyBorder="1"/>
    <xf numFmtId="165" fontId="11" fillId="0" borderId="0" xfId="6" applyFont="1" applyFill="1" applyBorder="1"/>
    <xf numFmtId="165" fontId="11" fillId="0" borderId="32" xfId="6" applyFont="1" applyBorder="1"/>
    <xf numFmtId="165" fontId="11" fillId="0" borderId="18" xfId="6" applyFont="1" applyFill="1" applyBorder="1"/>
    <xf numFmtId="165" fontId="11" fillId="0" borderId="34" xfId="6" applyFont="1" applyBorder="1"/>
    <xf numFmtId="0" fontId="0" fillId="7" borderId="0" xfId="0" applyFill="1" applyAlignment="1">
      <alignment wrapText="1"/>
    </xf>
    <xf numFmtId="165" fontId="15" fillId="0" borderId="0" xfId="0" applyNumberFormat="1" applyFont="1"/>
    <xf numFmtId="165" fontId="0" fillId="0" borderId="34" xfId="0" applyNumberFormat="1" applyBorder="1"/>
    <xf numFmtId="0" fontId="3" fillId="0" borderId="0" xfId="1" applyFont="1" applyFill="1" applyBorder="1" applyAlignment="1">
      <alignment horizontal="left" vertical="top" wrapText="1"/>
    </xf>
    <xf numFmtId="0" fontId="24" fillId="0" borderId="0" xfId="1" applyFont="1" applyFill="1" applyBorder="1"/>
    <xf numFmtId="0" fontId="4" fillId="0" borderId="0" xfId="1" applyFont="1" applyFill="1" applyBorder="1" applyAlignment="1">
      <alignment horizontal="center" wrapText="1"/>
    </xf>
    <xf numFmtId="0" fontId="7" fillId="0" borderId="0" xfId="1" applyFont="1" applyFill="1" applyBorder="1" applyAlignment="1">
      <alignment horizontal="left"/>
    </xf>
    <xf numFmtId="0" fontId="4" fillId="0" borderId="6" xfId="1" applyFont="1" applyFill="1" applyBorder="1" applyAlignment="1">
      <alignment wrapText="1"/>
    </xf>
    <xf numFmtId="165" fontId="3" fillId="0" borderId="22" xfId="6" applyFont="1" applyFill="1" applyBorder="1" applyAlignment="1">
      <alignment horizontal="center"/>
    </xf>
    <xf numFmtId="165" fontId="3" fillId="0" borderId="56" xfId="6" applyFont="1" applyFill="1" applyBorder="1" applyAlignment="1">
      <alignment horizontal="center"/>
    </xf>
    <xf numFmtId="165" fontId="4" fillId="0" borderId="35" xfId="6" applyFont="1" applyFill="1" applyBorder="1" applyAlignment="1">
      <alignment horizontal="center"/>
    </xf>
    <xf numFmtId="165" fontId="3" fillId="0" borderId="57" xfId="6" applyFont="1" applyFill="1" applyBorder="1" applyAlignment="1">
      <alignment horizontal="center"/>
    </xf>
    <xf numFmtId="165" fontId="3" fillId="0" borderId="46" xfId="6" applyFont="1" applyFill="1" applyBorder="1" applyAlignment="1">
      <alignment horizontal="center"/>
    </xf>
    <xf numFmtId="165" fontId="3" fillId="0" borderId="23" xfId="6" applyFont="1" applyFill="1" applyBorder="1" applyAlignment="1">
      <alignment horizontal="center"/>
    </xf>
    <xf numFmtId="165" fontId="3" fillId="0" borderId="42" xfId="6" applyFont="1" applyFill="1" applyBorder="1" applyAlignment="1">
      <alignment horizontal="center"/>
    </xf>
    <xf numFmtId="165" fontId="3" fillId="0" borderId="35" xfId="6" applyFont="1" applyFill="1" applyBorder="1" applyAlignment="1">
      <alignment horizontal="center"/>
    </xf>
    <xf numFmtId="165" fontId="3" fillId="0" borderId="0" xfId="6" applyFont="1" applyFill="1"/>
    <xf numFmtId="0" fontId="2" fillId="0" borderId="0" xfId="12"/>
    <xf numFmtId="49" fontId="2" fillId="0" borderId="0" xfId="12" applyNumberFormat="1"/>
    <xf numFmtId="165" fontId="0" fillId="0" borderId="0" xfId="9" applyFont="1" applyAlignment="1">
      <alignment horizontal="center" wrapText="1"/>
    </xf>
    <xf numFmtId="0" fontId="2" fillId="0" borderId="0" xfId="12" applyFont="1"/>
    <xf numFmtId="0" fontId="26" fillId="0" borderId="0" xfId="12" applyFont="1"/>
    <xf numFmtId="0" fontId="12" fillId="0" borderId="0" xfId="1" applyFont="1" applyFill="1" applyBorder="1" applyAlignment="1">
      <alignment horizontal="left" vertical="top" wrapText="1"/>
    </xf>
    <xf numFmtId="165" fontId="26" fillId="0" borderId="0" xfId="9" applyFont="1"/>
    <xf numFmtId="165" fontId="27" fillId="0" borderId="0" xfId="9" applyFont="1"/>
    <xf numFmtId="165" fontId="26" fillId="0" borderId="0" xfId="6" applyFont="1" applyFill="1"/>
    <xf numFmtId="0" fontId="26" fillId="0" borderId="0" xfId="12" applyFont="1" applyFill="1"/>
    <xf numFmtId="165" fontId="26" fillId="0" borderId="0" xfId="9" applyFont="1" applyFill="1"/>
    <xf numFmtId="0" fontId="12" fillId="0" borderId="0" xfId="1" applyFont="1" applyFill="1" applyBorder="1"/>
    <xf numFmtId="165" fontId="27" fillId="0" borderId="0" xfId="9" applyFont="1" applyFill="1"/>
    <xf numFmtId="0" fontId="12" fillId="0" borderId="0" xfId="1" applyFont="1" applyFill="1" applyBorder="1" applyAlignment="1">
      <alignment horizontal="left"/>
    </xf>
    <xf numFmtId="0" fontId="12" fillId="0" borderId="0" xfId="1" applyFont="1" applyFill="1" applyBorder="1" applyAlignment="1">
      <alignment horizontal="left" wrapText="1"/>
    </xf>
    <xf numFmtId="165" fontId="0" fillId="0" borderId="0" xfId="9" applyFont="1"/>
    <xf numFmtId="165" fontId="5" fillId="0" borderId="0" xfId="9" applyFont="1"/>
    <xf numFmtId="165" fontId="0" fillId="0" borderId="31" xfId="6" applyFont="1" applyBorder="1"/>
    <xf numFmtId="165" fontId="0" fillId="0" borderId="33" xfId="6" applyFont="1" applyBorder="1"/>
    <xf numFmtId="165" fontId="15" fillId="0" borderId="30" xfId="6" applyFont="1" applyBorder="1"/>
    <xf numFmtId="49" fontId="3" fillId="0" borderId="0" xfId="12" applyNumberFormat="1" applyFont="1"/>
    <xf numFmtId="49" fontId="22" fillId="0" borderId="0" xfId="12" applyNumberFormat="1" applyFont="1"/>
    <xf numFmtId="49" fontId="22" fillId="0" borderId="0" xfId="12" applyNumberFormat="1" applyFont="1" applyFill="1"/>
    <xf numFmtId="49" fontId="12" fillId="0" borderId="0" xfId="12" applyNumberFormat="1" applyFont="1"/>
    <xf numFmtId="49" fontId="12" fillId="0" borderId="0" xfId="12" applyNumberFormat="1" applyFont="1" applyFill="1"/>
    <xf numFmtId="165" fontId="26" fillId="0" borderId="0" xfId="6" applyFont="1"/>
    <xf numFmtId="165" fontId="2" fillId="0" borderId="0" xfId="6" applyFont="1"/>
    <xf numFmtId="0" fontId="4" fillId="0" borderId="58" xfId="1" applyFont="1" applyFill="1" applyBorder="1"/>
    <xf numFmtId="165" fontId="4" fillId="0" borderId="12" xfId="6" applyFont="1" applyFill="1" applyBorder="1" applyAlignment="1">
      <alignment horizontal="center"/>
    </xf>
    <xf numFmtId="165" fontId="4" fillId="0" borderId="59" xfId="6" applyFont="1" applyFill="1" applyBorder="1" applyAlignment="1">
      <alignment horizontal="center"/>
    </xf>
    <xf numFmtId="165" fontId="4" fillId="0" borderId="12" xfId="6" applyFont="1" applyFill="1" applyBorder="1"/>
    <xf numFmtId="165" fontId="4" fillId="0" borderId="60" xfId="6" applyFont="1" applyFill="1" applyBorder="1" applyAlignment="1">
      <alignment horizontal="center"/>
    </xf>
    <xf numFmtId="165" fontId="0" fillId="0" borderId="58" xfId="6" applyFont="1" applyFill="1" applyBorder="1" applyAlignment="1">
      <alignment horizontal="center"/>
    </xf>
    <xf numFmtId="165" fontId="3" fillId="0" borderId="12" xfId="6" applyFont="1" applyFill="1" applyBorder="1" applyAlignment="1">
      <alignment horizontal="center" wrapText="1"/>
    </xf>
    <xf numFmtId="165" fontId="4" fillId="0" borderId="61" xfId="6" applyFont="1" applyFill="1" applyBorder="1" applyAlignment="1">
      <alignment horizontal="center"/>
    </xf>
    <xf numFmtId="165" fontId="15" fillId="2" borderId="0" xfId="0" applyNumberFormat="1" applyFont="1" applyFill="1"/>
    <xf numFmtId="0" fontId="15" fillId="2" borderId="0" xfId="0" applyFont="1" applyFill="1"/>
    <xf numFmtId="165" fontId="0" fillId="2" borderId="0" xfId="0" applyNumberFormat="1" applyFill="1"/>
    <xf numFmtId="165" fontId="15" fillId="8" borderId="0" xfId="6" applyFont="1" applyFill="1"/>
    <xf numFmtId="165" fontId="0" fillId="9" borderId="22" xfId="6" applyFont="1" applyFill="1" applyBorder="1"/>
    <xf numFmtId="0" fontId="28" fillId="0" borderId="0" xfId="16" applyFont="1"/>
    <xf numFmtId="0" fontId="28" fillId="0" borderId="0" xfId="16" applyFont="1" applyAlignment="1">
      <alignment horizontal="center"/>
    </xf>
    <xf numFmtId="0" fontId="5" fillId="0" borderId="0" xfId="16" applyFont="1"/>
    <xf numFmtId="0" fontId="5" fillId="0" borderId="0" xfId="16" applyFont="1" applyAlignment="1">
      <alignment horizontal="center"/>
    </xf>
    <xf numFmtId="0" fontId="29" fillId="0" borderId="0" xfId="16" applyFont="1"/>
    <xf numFmtId="0" fontId="29" fillId="0" borderId="0" xfId="16" applyFont="1" applyAlignment="1">
      <alignment horizontal="center"/>
    </xf>
    <xf numFmtId="0" fontId="2" fillId="0" borderId="0" xfId="16" applyFont="1"/>
    <xf numFmtId="165" fontId="2" fillId="0" borderId="0" xfId="16" applyNumberFormat="1" applyFont="1" applyAlignment="1">
      <alignment horizontal="center"/>
    </xf>
    <xf numFmtId="0" fontId="30" fillId="0" borderId="0" xfId="0" applyFont="1"/>
    <xf numFmtId="0" fontId="23" fillId="0" borderId="0" xfId="0" applyFont="1" applyAlignment="1">
      <alignment horizontal="right"/>
    </xf>
    <xf numFmtId="165" fontId="23" fillId="0" borderId="0" xfId="0" applyNumberFormat="1" applyFont="1"/>
    <xf numFmtId="0" fontId="2" fillId="0" borderId="0" xfId="16" applyProtection="1">
      <protection locked="0"/>
    </xf>
    <xf numFmtId="0" fontId="2" fillId="0" borderId="0" xfId="16" applyAlignment="1" applyProtection="1">
      <alignment horizontal="center"/>
      <protection locked="0"/>
    </xf>
    <xf numFmtId="0" fontId="2" fillId="0" borderId="0" xfId="16"/>
    <xf numFmtId="0" fontId="2" fillId="0" borderId="0" xfId="16" applyAlignment="1">
      <alignment horizontal="center"/>
    </xf>
    <xf numFmtId="14" fontId="2" fillId="0" borderId="0" xfId="16" applyNumberFormat="1" applyAlignment="1">
      <alignment horizontal="center"/>
    </xf>
    <xf numFmtId="165" fontId="2" fillId="0" borderId="0" xfId="6" applyFont="1" applyAlignment="1">
      <alignment horizontal="center"/>
    </xf>
    <xf numFmtId="0" fontId="2" fillId="0" borderId="0" xfId="16" applyFont="1" applyAlignment="1">
      <alignment horizontal="center"/>
    </xf>
    <xf numFmtId="165" fontId="5" fillId="0" borderId="0" xfId="16" applyNumberFormat="1" applyFont="1" applyAlignment="1">
      <alignment horizontal="center"/>
    </xf>
    <xf numFmtId="165" fontId="0" fillId="10" borderId="22" xfId="6" applyFont="1" applyFill="1" applyBorder="1"/>
    <xf numFmtId="0" fontId="31" fillId="11" borderId="0" xfId="0" applyFont="1" applyFill="1"/>
    <xf numFmtId="0" fontId="0" fillId="11" borderId="0" xfId="0" applyFill="1"/>
    <xf numFmtId="165" fontId="31" fillId="11" borderId="0" xfId="6" applyFont="1" applyFill="1"/>
    <xf numFmtId="0" fontId="32" fillId="0" borderId="0" xfId="1" applyFont="1" applyFill="1" applyAlignment="1">
      <alignment horizontal="right"/>
    </xf>
    <xf numFmtId="165" fontId="32" fillId="0" borderId="0" xfId="1" applyNumberFormat="1" applyFont="1" applyFill="1"/>
    <xf numFmtId="165" fontId="4" fillId="0" borderId="55" xfId="6" applyFont="1" applyFill="1" applyBorder="1" applyAlignment="1">
      <alignment horizontal="center"/>
    </xf>
    <xf numFmtId="0" fontId="4" fillId="0" borderId="34" xfId="1" applyFont="1" applyFill="1" applyBorder="1" applyAlignment="1">
      <alignment horizontal="center" wrapText="1"/>
    </xf>
    <xf numFmtId="0" fontId="28" fillId="0" borderId="0" xfId="17" applyFont="1"/>
    <xf numFmtId="0" fontId="33" fillId="0" borderId="0" xfId="1" applyFont="1" applyFill="1" applyBorder="1" applyAlignment="1"/>
    <xf numFmtId="0" fontId="34" fillId="0" borderId="0" xfId="1" applyFont="1" applyFill="1" applyBorder="1" applyAlignment="1"/>
    <xf numFmtId="0" fontId="35" fillId="0" borderId="0" xfId="1" applyFont="1" applyFill="1" applyBorder="1" applyAlignment="1"/>
    <xf numFmtId="165" fontId="37" fillId="0" borderId="0" xfId="0" applyNumberFormat="1" applyFont="1"/>
    <xf numFmtId="165" fontId="37" fillId="0" borderId="0" xfId="6" applyFont="1"/>
    <xf numFmtId="0" fontId="35" fillId="0" borderId="0" xfId="1" applyFont="1" applyFill="1" applyBorder="1" applyAlignment="1">
      <alignment vertical="center"/>
    </xf>
    <xf numFmtId="165" fontId="37" fillId="0" borderId="0" xfId="0" applyNumberFormat="1" applyFont="1" applyAlignment="1">
      <alignment vertical="center"/>
    </xf>
    <xf numFmtId="0" fontId="38" fillId="0" borderId="0" xfId="1" applyFont="1" applyFill="1" applyBorder="1" applyAlignment="1"/>
    <xf numFmtId="0" fontId="39" fillId="0" borderId="0" xfId="0" applyFont="1"/>
    <xf numFmtId="165" fontId="37" fillId="0" borderId="0" xfId="6" applyFont="1" applyAlignment="1">
      <alignment vertical="center"/>
    </xf>
    <xf numFmtId="0" fontId="0" fillId="3" borderId="29" xfId="0" applyFill="1" applyBorder="1"/>
    <xf numFmtId="165" fontId="3" fillId="0" borderId="39" xfId="6" applyFont="1" applyFill="1" applyBorder="1" applyAlignment="1">
      <alignment horizontal="center"/>
    </xf>
    <xf numFmtId="0" fontId="0" fillId="0" borderId="0" xfId="0" applyAlignment="1">
      <alignment horizontal="right"/>
    </xf>
    <xf numFmtId="0" fontId="12" fillId="3" borderId="0" xfId="0" applyFont="1" applyFill="1"/>
    <xf numFmtId="165" fontId="12" fillId="3" borderId="0" xfId="6" applyFont="1" applyFill="1"/>
    <xf numFmtId="165" fontId="0" fillId="0" borderId="32" xfId="0" applyNumberFormat="1" applyBorder="1"/>
    <xf numFmtId="165" fontId="15" fillId="0" borderId="32" xfId="6" applyFont="1" applyBorder="1"/>
    <xf numFmtId="0" fontId="0" fillId="0" borderId="0" xfId="0" applyAlignment="1"/>
    <xf numFmtId="165" fontId="0" fillId="0" borderId="0" xfId="6" applyFont="1" applyFill="1" applyBorder="1" applyAlignment="1">
      <alignment vertical="center"/>
    </xf>
    <xf numFmtId="0" fontId="17" fillId="0" borderId="0" xfId="0" applyFont="1"/>
    <xf numFmtId="0" fontId="15" fillId="3" borderId="0" xfId="0" applyFont="1" applyFill="1"/>
    <xf numFmtId="165" fontId="0" fillId="3" borderId="0" xfId="6" applyFont="1" applyFill="1"/>
    <xf numFmtId="0" fontId="0" fillId="3" borderId="0" xfId="0" applyFill="1"/>
    <xf numFmtId="165" fontId="0" fillId="0" borderId="4" xfId="6" applyFont="1" applyFill="1" applyBorder="1" applyAlignment="1">
      <alignment horizontal="center"/>
    </xf>
    <xf numFmtId="165" fontId="3" fillId="0" borderId="44" xfId="6" applyFont="1" applyFill="1" applyBorder="1" applyAlignment="1">
      <alignment horizontal="center" wrapText="1"/>
    </xf>
    <xf numFmtId="165" fontId="3" fillId="0" borderId="44" xfId="6" applyFont="1" applyFill="1" applyBorder="1"/>
    <xf numFmtId="165" fontId="0" fillId="0" borderId="44" xfId="6" applyFont="1" applyFill="1" applyBorder="1" applyAlignment="1">
      <alignment horizontal="center"/>
    </xf>
    <xf numFmtId="165" fontId="4" fillId="0" borderId="47" xfId="6" applyFont="1" applyFill="1" applyBorder="1" applyAlignment="1">
      <alignment horizontal="center"/>
    </xf>
    <xf numFmtId="165" fontId="4" fillId="0" borderId="44" xfId="6" applyFont="1" applyFill="1" applyBorder="1" applyAlignment="1">
      <alignment horizontal="center"/>
    </xf>
    <xf numFmtId="165" fontId="4" fillId="0" borderId="63" xfId="6" applyFont="1" applyFill="1" applyBorder="1" applyAlignment="1">
      <alignment horizontal="center"/>
    </xf>
    <xf numFmtId="165" fontId="4" fillId="0" borderId="64" xfId="6" applyFont="1" applyFill="1" applyBorder="1" applyAlignment="1">
      <alignment horizontal="center"/>
    </xf>
    <xf numFmtId="0" fontId="5" fillId="0" borderId="8" xfId="0" applyFont="1" applyFill="1" applyBorder="1" applyAlignment="1">
      <alignment horizontal="center" vertical="center" wrapText="1"/>
    </xf>
    <xf numFmtId="165" fontId="0" fillId="0" borderId="11" xfId="6" applyFont="1" applyFill="1" applyBorder="1" applyAlignment="1">
      <alignment horizontal="center"/>
    </xf>
    <xf numFmtId="165" fontId="3" fillId="0" borderId="66" xfId="6" applyFont="1" applyFill="1" applyBorder="1" applyAlignment="1">
      <alignment horizontal="center" wrapText="1"/>
    </xf>
    <xf numFmtId="165" fontId="4" fillId="0" borderId="67" xfId="6" applyFont="1" applyFill="1" applyBorder="1" applyAlignment="1">
      <alignment horizontal="center"/>
    </xf>
    <xf numFmtId="165" fontId="3" fillId="0" borderId="66" xfId="6" applyFont="1" applyFill="1" applyBorder="1"/>
    <xf numFmtId="165" fontId="0" fillId="0" borderId="66" xfId="6" applyFont="1" applyFill="1" applyBorder="1" applyAlignment="1">
      <alignment horizontal="center"/>
    </xf>
    <xf numFmtId="165" fontId="4" fillId="0" borderId="68" xfId="6" applyFont="1" applyFill="1" applyBorder="1" applyAlignment="1">
      <alignment horizontal="center"/>
    </xf>
    <xf numFmtId="165" fontId="4" fillId="0" borderId="66" xfId="6" applyFont="1" applyFill="1" applyBorder="1" applyAlignment="1">
      <alignment horizontal="center"/>
    </xf>
    <xf numFmtId="165" fontId="4" fillId="0" borderId="69" xfId="6" applyFont="1" applyFill="1" applyBorder="1" applyAlignment="1">
      <alignment horizontal="center"/>
    </xf>
    <xf numFmtId="165" fontId="4" fillId="0" borderId="70" xfId="6" applyFont="1" applyFill="1" applyBorder="1" applyAlignment="1">
      <alignment horizontal="center"/>
    </xf>
    <xf numFmtId="0" fontId="4" fillId="0" borderId="4" xfId="1" applyFont="1" applyFill="1" applyBorder="1"/>
    <xf numFmtId="165" fontId="4" fillId="0" borderId="44" xfId="6" applyFont="1" applyFill="1" applyBorder="1"/>
    <xf numFmtId="0" fontId="4" fillId="0" borderId="11" xfId="1" applyFont="1" applyFill="1" applyBorder="1"/>
    <xf numFmtId="165" fontId="3" fillId="0" borderId="66" xfId="6" applyFont="1" applyFill="1" applyBorder="1" applyAlignment="1">
      <alignment horizontal="center"/>
    </xf>
    <xf numFmtId="165" fontId="4" fillId="0" borderId="66" xfId="6" applyFont="1" applyFill="1" applyBorder="1"/>
    <xf numFmtId="0" fontId="40" fillId="0" borderId="0" xfId="0" applyFont="1"/>
    <xf numFmtId="165" fontId="41" fillId="0" borderId="0" xfId="6" applyFont="1" applyBorder="1"/>
    <xf numFmtId="0" fontId="41" fillId="0" borderId="0" xfId="0" applyFont="1"/>
    <xf numFmtId="165" fontId="41" fillId="0" borderId="0" xfId="6" applyFont="1"/>
    <xf numFmtId="165" fontId="40" fillId="0" borderId="0" xfId="6" applyFont="1"/>
    <xf numFmtId="165" fontId="17" fillId="0" borderId="0" xfId="6" applyFont="1"/>
    <xf numFmtId="165" fontId="12" fillId="0" borderId="0" xfId="6" applyFont="1"/>
    <xf numFmtId="0" fontId="42" fillId="2" borderId="0" xfId="12" applyFont="1" applyFill="1"/>
    <xf numFmtId="165" fontId="42" fillId="2" borderId="0" xfId="12" applyNumberFormat="1" applyFont="1" applyFill="1"/>
    <xf numFmtId="165" fontId="11" fillId="2" borderId="0" xfId="6" applyFont="1" applyFill="1"/>
    <xf numFmtId="165" fontId="12" fillId="0" borderId="0" xfId="0" applyNumberFormat="1" applyFont="1"/>
    <xf numFmtId="0" fontId="1" fillId="0" borderId="0" xfId="0" applyFont="1" applyFill="1" applyAlignment="1">
      <alignment horizontal="center"/>
    </xf>
    <xf numFmtId="0" fontId="4" fillId="0" borderId="52" xfId="1" applyFont="1" applyFill="1" applyBorder="1" applyAlignment="1">
      <alignment horizontal="center" vertical="center"/>
    </xf>
    <xf numFmtId="0" fontId="4" fillId="0" borderId="36" xfId="1" applyFont="1" applyFill="1" applyBorder="1" applyAlignment="1">
      <alignment horizontal="center" vertical="center"/>
    </xf>
    <xf numFmtId="0" fontId="5" fillId="0" borderId="53" xfId="0" applyFont="1" applyFill="1" applyBorder="1" applyAlignment="1">
      <alignment horizontal="center" vertical="center" wrapText="1"/>
    </xf>
    <xf numFmtId="0" fontId="5" fillId="0" borderId="54" xfId="0" applyFont="1" applyFill="1" applyBorder="1" applyAlignment="1">
      <alignment horizontal="center" vertical="center" wrapText="1"/>
    </xf>
    <xf numFmtId="0" fontId="4" fillId="0" borderId="4" xfId="1" applyFont="1" applyFill="1" applyBorder="1" applyAlignment="1">
      <alignment horizontal="center" vertical="center"/>
    </xf>
    <xf numFmtId="0" fontId="4" fillId="0" borderId="8" xfId="1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5" xfId="0" applyFont="1" applyFill="1" applyBorder="1" applyAlignment="1">
      <alignment horizontal="center" vertical="center" wrapText="1"/>
    </xf>
    <xf numFmtId="0" fontId="5" fillId="0" borderId="58" xfId="0" applyFont="1" applyFill="1" applyBorder="1" applyAlignment="1">
      <alignment horizontal="center" vertical="center" wrapText="1"/>
    </xf>
    <xf numFmtId="0" fontId="5" fillId="0" borderId="62" xfId="0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horizontal="center" vertical="center"/>
    </xf>
    <xf numFmtId="0" fontId="4" fillId="0" borderId="6" xfId="1" applyFont="1" applyFill="1" applyBorder="1" applyAlignment="1">
      <alignment horizontal="center" vertical="center"/>
    </xf>
  </cellXfs>
  <cellStyles count="18">
    <cellStyle name="Euro" xfId="3"/>
    <cellStyle name="Migliaia" xfId="6" builtinId="3"/>
    <cellStyle name="Migliaia (0)_Foglio1" xfId="8"/>
    <cellStyle name="Migliaia [0] 2" xfId="2"/>
    <cellStyle name="Migliaia 2" xfId="9"/>
    <cellStyle name="Migliaia 2 2" xfId="10"/>
    <cellStyle name="Migliaia 3" xfId="11"/>
    <cellStyle name="Normale" xfId="0" builtinId="0"/>
    <cellStyle name="Normale 2" xfId="4"/>
    <cellStyle name="Normale 3" xfId="1"/>
    <cellStyle name="Normale 4" xfId="5"/>
    <cellStyle name="Normale 5" xfId="12"/>
    <cellStyle name="Normale 5 2" xfId="13"/>
    <cellStyle name="Normale 6" xfId="14"/>
    <cellStyle name="Normale_DETTAGLI" xfId="16"/>
    <cellStyle name="Normale_DETTAGLI 2" xfId="17"/>
    <cellStyle name="Percentuale" xfId="7" builtinId="5"/>
    <cellStyle name="Valuta (0)_Foglio1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E86"/>
  <sheetViews>
    <sheetView topLeftCell="A50" zoomScaleNormal="100" workbookViewId="0">
      <selection activeCell="D40" sqref="D40"/>
    </sheetView>
  </sheetViews>
  <sheetFormatPr defaultRowHeight="15" x14ac:dyDescent="0.25"/>
  <cols>
    <col min="1" max="1" width="7" style="34" customWidth="1"/>
    <col min="2" max="2" width="5.140625" style="34" customWidth="1"/>
    <col min="3" max="3" width="65.5703125" style="34" customWidth="1"/>
    <col min="4" max="5" width="14.140625" style="34" customWidth="1"/>
    <col min="6" max="253" width="9.140625" style="34"/>
    <col min="254" max="254" width="7" style="34" customWidth="1"/>
    <col min="255" max="255" width="5.140625" style="34" customWidth="1"/>
    <col min="256" max="256" width="65.5703125" style="34" customWidth="1"/>
    <col min="257" max="257" width="12" style="34" customWidth="1"/>
    <col min="258" max="258" width="11.85546875" style="34" customWidth="1"/>
    <col min="259" max="259" width="12.42578125" style="34" customWidth="1"/>
    <col min="260" max="260" width="12.5703125" style="34" customWidth="1"/>
    <col min="261" max="261" width="13.28515625" style="34" customWidth="1"/>
    <col min="262" max="509" width="9.140625" style="34"/>
    <col min="510" max="510" width="7" style="34" customWidth="1"/>
    <col min="511" max="511" width="5.140625" style="34" customWidth="1"/>
    <col min="512" max="512" width="65.5703125" style="34" customWidth="1"/>
    <col min="513" max="513" width="12" style="34" customWidth="1"/>
    <col min="514" max="514" width="11.85546875" style="34" customWidth="1"/>
    <col min="515" max="515" width="12.42578125" style="34" customWidth="1"/>
    <col min="516" max="516" width="12.5703125" style="34" customWidth="1"/>
    <col min="517" max="517" width="13.28515625" style="34" customWidth="1"/>
    <col min="518" max="765" width="9.140625" style="34"/>
    <col min="766" max="766" width="7" style="34" customWidth="1"/>
    <col min="767" max="767" width="5.140625" style="34" customWidth="1"/>
    <col min="768" max="768" width="65.5703125" style="34" customWidth="1"/>
    <col min="769" max="769" width="12" style="34" customWidth="1"/>
    <col min="770" max="770" width="11.85546875" style="34" customWidth="1"/>
    <col min="771" max="771" width="12.42578125" style="34" customWidth="1"/>
    <col min="772" max="772" width="12.5703125" style="34" customWidth="1"/>
    <col min="773" max="773" width="13.28515625" style="34" customWidth="1"/>
    <col min="774" max="1021" width="9.140625" style="34"/>
    <col min="1022" max="1022" width="7" style="34" customWidth="1"/>
    <col min="1023" max="1023" width="5.140625" style="34" customWidth="1"/>
    <col min="1024" max="1024" width="65.5703125" style="34" customWidth="1"/>
    <col min="1025" max="1025" width="12" style="34" customWidth="1"/>
    <col min="1026" max="1026" width="11.85546875" style="34" customWidth="1"/>
    <col min="1027" max="1027" width="12.42578125" style="34" customWidth="1"/>
    <col min="1028" max="1028" width="12.5703125" style="34" customWidth="1"/>
    <col min="1029" max="1029" width="13.28515625" style="34" customWidth="1"/>
    <col min="1030" max="1277" width="9.140625" style="34"/>
    <col min="1278" max="1278" width="7" style="34" customWidth="1"/>
    <col min="1279" max="1279" width="5.140625" style="34" customWidth="1"/>
    <col min="1280" max="1280" width="65.5703125" style="34" customWidth="1"/>
    <col min="1281" max="1281" width="12" style="34" customWidth="1"/>
    <col min="1282" max="1282" width="11.85546875" style="34" customWidth="1"/>
    <col min="1283" max="1283" width="12.42578125" style="34" customWidth="1"/>
    <col min="1284" max="1284" width="12.5703125" style="34" customWidth="1"/>
    <col min="1285" max="1285" width="13.28515625" style="34" customWidth="1"/>
    <col min="1286" max="1533" width="9.140625" style="34"/>
    <col min="1534" max="1534" width="7" style="34" customWidth="1"/>
    <col min="1535" max="1535" width="5.140625" style="34" customWidth="1"/>
    <col min="1536" max="1536" width="65.5703125" style="34" customWidth="1"/>
    <col min="1537" max="1537" width="12" style="34" customWidth="1"/>
    <col min="1538" max="1538" width="11.85546875" style="34" customWidth="1"/>
    <col min="1539" max="1539" width="12.42578125" style="34" customWidth="1"/>
    <col min="1540" max="1540" width="12.5703125" style="34" customWidth="1"/>
    <col min="1541" max="1541" width="13.28515625" style="34" customWidth="1"/>
    <col min="1542" max="1789" width="9.140625" style="34"/>
    <col min="1790" max="1790" width="7" style="34" customWidth="1"/>
    <col min="1791" max="1791" width="5.140625" style="34" customWidth="1"/>
    <col min="1792" max="1792" width="65.5703125" style="34" customWidth="1"/>
    <col min="1793" max="1793" width="12" style="34" customWidth="1"/>
    <col min="1794" max="1794" width="11.85546875" style="34" customWidth="1"/>
    <col min="1795" max="1795" width="12.42578125" style="34" customWidth="1"/>
    <col min="1796" max="1796" width="12.5703125" style="34" customWidth="1"/>
    <col min="1797" max="1797" width="13.28515625" style="34" customWidth="1"/>
    <col min="1798" max="2045" width="9.140625" style="34"/>
    <col min="2046" max="2046" width="7" style="34" customWidth="1"/>
    <col min="2047" max="2047" width="5.140625" style="34" customWidth="1"/>
    <col min="2048" max="2048" width="65.5703125" style="34" customWidth="1"/>
    <col min="2049" max="2049" width="12" style="34" customWidth="1"/>
    <col min="2050" max="2050" width="11.85546875" style="34" customWidth="1"/>
    <col min="2051" max="2051" width="12.42578125" style="34" customWidth="1"/>
    <col min="2052" max="2052" width="12.5703125" style="34" customWidth="1"/>
    <col min="2053" max="2053" width="13.28515625" style="34" customWidth="1"/>
    <col min="2054" max="2301" width="9.140625" style="34"/>
    <col min="2302" max="2302" width="7" style="34" customWidth="1"/>
    <col min="2303" max="2303" width="5.140625" style="34" customWidth="1"/>
    <col min="2304" max="2304" width="65.5703125" style="34" customWidth="1"/>
    <col min="2305" max="2305" width="12" style="34" customWidth="1"/>
    <col min="2306" max="2306" width="11.85546875" style="34" customWidth="1"/>
    <col min="2307" max="2307" width="12.42578125" style="34" customWidth="1"/>
    <col min="2308" max="2308" width="12.5703125" style="34" customWidth="1"/>
    <col min="2309" max="2309" width="13.28515625" style="34" customWidth="1"/>
    <col min="2310" max="2557" width="9.140625" style="34"/>
    <col min="2558" max="2558" width="7" style="34" customWidth="1"/>
    <col min="2559" max="2559" width="5.140625" style="34" customWidth="1"/>
    <col min="2560" max="2560" width="65.5703125" style="34" customWidth="1"/>
    <col min="2561" max="2561" width="12" style="34" customWidth="1"/>
    <col min="2562" max="2562" width="11.85546875" style="34" customWidth="1"/>
    <col min="2563" max="2563" width="12.42578125" style="34" customWidth="1"/>
    <col min="2564" max="2564" width="12.5703125" style="34" customWidth="1"/>
    <col min="2565" max="2565" width="13.28515625" style="34" customWidth="1"/>
    <col min="2566" max="2813" width="9.140625" style="34"/>
    <col min="2814" max="2814" width="7" style="34" customWidth="1"/>
    <col min="2815" max="2815" width="5.140625" style="34" customWidth="1"/>
    <col min="2816" max="2816" width="65.5703125" style="34" customWidth="1"/>
    <col min="2817" max="2817" width="12" style="34" customWidth="1"/>
    <col min="2818" max="2818" width="11.85546875" style="34" customWidth="1"/>
    <col min="2819" max="2819" width="12.42578125" style="34" customWidth="1"/>
    <col min="2820" max="2820" width="12.5703125" style="34" customWidth="1"/>
    <col min="2821" max="2821" width="13.28515625" style="34" customWidth="1"/>
    <col min="2822" max="3069" width="9.140625" style="34"/>
    <col min="3070" max="3070" width="7" style="34" customWidth="1"/>
    <col min="3071" max="3071" width="5.140625" style="34" customWidth="1"/>
    <col min="3072" max="3072" width="65.5703125" style="34" customWidth="1"/>
    <col min="3073" max="3073" width="12" style="34" customWidth="1"/>
    <col min="3074" max="3074" width="11.85546875" style="34" customWidth="1"/>
    <col min="3075" max="3075" width="12.42578125" style="34" customWidth="1"/>
    <col min="3076" max="3076" width="12.5703125" style="34" customWidth="1"/>
    <col min="3077" max="3077" width="13.28515625" style="34" customWidth="1"/>
    <col min="3078" max="3325" width="9.140625" style="34"/>
    <col min="3326" max="3326" width="7" style="34" customWidth="1"/>
    <col min="3327" max="3327" width="5.140625" style="34" customWidth="1"/>
    <col min="3328" max="3328" width="65.5703125" style="34" customWidth="1"/>
    <col min="3329" max="3329" width="12" style="34" customWidth="1"/>
    <col min="3330" max="3330" width="11.85546875" style="34" customWidth="1"/>
    <col min="3331" max="3331" width="12.42578125" style="34" customWidth="1"/>
    <col min="3332" max="3332" width="12.5703125" style="34" customWidth="1"/>
    <col min="3333" max="3333" width="13.28515625" style="34" customWidth="1"/>
    <col min="3334" max="3581" width="9.140625" style="34"/>
    <col min="3582" max="3582" width="7" style="34" customWidth="1"/>
    <col min="3583" max="3583" width="5.140625" style="34" customWidth="1"/>
    <col min="3584" max="3584" width="65.5703125" style="34" customWidth="1"/>
    <col min="3585" max="3585" width="12" style="34" customWidth="1"/>
    <col min="3586" max="3586" width="11.85546875" style="34" customWidth="1"/>
    <col min="3587" max="3587" width="12.42578125" style="34" customWidth="1"/>
    <col min="3588" max="3588" width="12.5703125" style="34" customWidth="1"/>
    <col min="3589" max="3589" width="13.28515625" style="34" customWidth="1"/>
    <col min="3590" max="3837" width="9.140625" style="34"/>
    <col min="3838" max="3838" width="7" style="34" customWidth="1"/>
    <col min="3839" max="3839" width="5.140625" style="34" customWidth="1"/>
    <col min="3840" max="3840" width="65.5703125" style="34" customWidth="1"/>
    <col min="3841" max="3841" width="12" style="34" customWidth="1"/>
    <col min="3842" max="3842" width="11.85546875" style="34" customWidth="1"/>
    <col min="3843" max="3843" width="12.42578125" style="34" customWidth="1"/>
    <col min="3844" max="3844" width="12.5703125" style="34" customWidth="1"/>
    <col min="3845" max="3845" width="13.28515625" style="34" customWidth="1"/>
    <col min="3846" max="4093" width="9.140625" style="34"/>
    <col min="4094" max="4094" width="7" style="34" customWidth="1"/>
    <col min="4095" max="4095" width="5.140625" style="34" customWidth="1"/>
    <col min="4096" max="4096" width="65.5703125" style="34" customWidth="1"/>
    <col min="4097" max="4097" width="12" style="34" customWidth="1"/>
    <col min="4098" max="4098" width="11.85546875" style="34" customWidth="1"/>
    <col min="4099" max="4099" width="12.42578125" style="34" customWidth="1"/>
    <col min="4100" max="4100" width="12.5703125" style="34" customWidth="1"/>
    <col min="4101" max="4101" width="13.28515625" style="34" customWidth="1"/>
    <col min="4102" max="4349" width="9.140625" style="34"/>
    <col min="4350" max="4350" width="7" style="34" customWidth="1"/>
    <col min="4351" max="4351" width="5.140625" style="34" customWidth="1"/>
    <col min="4352" max="4352" width="65.5703125" style="34" customWidth="1"/>
    <col min="4353" max="4353" width="12" style="34" customWidth="1"/>
    <col min="4354" max="4354" width="11.85546875" style="34" customWidth="1"/>
    <col min="4355" max="4355" width="12.42578125" style="34" customWidth="1"/>
    <col min="4356" max="4356" width="12.5703125" style="34" customWidth="1"/>
    <col min="4357" max="4357" width="13.28515625" style="34" customWidth="1"/>
    <col min="4358" max="4605" width="9.140625" style="34"/>
    <col min="4606" max="4606" width="7" style="34" customWidth="1"/>
    <col min="4607" max="4607" width="5.140625" style="34" customWidth="1"/>
    <col min="4608" max="4608" width="65.5703125" style="34" customWidth="1"/>
    <col min="4609" max="4609" width="12" style="34" customWidth="1"/>
    <col min="4610" max="4610" width="11.85546875" style="34" customWidth="1"/>
    <col min="4611" max="4611" width="12.42578125" style="34" customWidth="1"/>
    <col min="4612" max="4612" width="12.5703125" style="34" customWidth="1"/>
    <col min="4613" max="4613" width="13.28515625" style="34" customWidth="1"/>
    <col min="4614" max="4861" width="9.140625" style="34"/>
    <col min="4862" max="4862" width="7" style="34" customWidth="1"/>
    <col min="4863" max="4863" width="5.140625" style="34" customWidth="1"/>
    <col min="4864" max="4864" width="65.5703125" style="34" customWidth="1"/>
    <col min="4865" max="4865" width="12" style="34" customWidth="1"/>
    <col min="4866" max="4866" width="11.85546875" style="34" customWidth="1"/>
    <col min="4867" max="4867" width="12.42578125" style="34" customWidth="1"/>
    <col min="4868" max="4868" width="12.5703125" style="34" customWidth="1"/>
    <col min="4869" max="4869" width="13.28515625" style="34" customWidth="1"/>
    <col min="4870" max="5117" width="9.140625" style="34"/>
    <col min="5118" max="5118" width="7" style="34" customWidth="1"/>
    <col min="5119" max="5119" width="5.140625" style="34" customWidth="1"/>
    <col min="5120" max="5120" width="65.5703125" style="34" customWidth="1"/>
    <col min="5121" max="5121" width="12" style="34" customWidth="1"/>
    <col min="5122" max="5122" width="11.85546875" style="34" customWidth="1"/>
    <col min="5123" max="5123" width="12.42578125" style="34" customWidth="1"/>
    <col min="5124" max="5124" width="12.5703125" style="34" customWidth="1"/>
    <col min="5125" max="5125" width="13.28515625" style="34" customWidth="1"/>
    <col min="5126" max="5373" width="9.140625" style="34"/>
    <col min="5374" max="5374" width="7" style="34" customWidth="1"/>
    <col min="5375" max="5375" width="5.140625" style="34" customWidth="1"/>
    <col min="5376" max="5376" width="65.5703125" style="34" customWidth="1"/>
    <col min="5377" max="5377" width="12" style="34" customWidth="1"/>
    <col min="5378" max="5378" width="11.85546875" style="34" customWidth="1"/>
    <col min="5379" max="5379" width="12.42578125" style="34" customWidth="1"/>
    <col min="5380" max="5380" width="12.5703125" style="34" customWidth="1"/>
    <col min="5381" max="5381" width="13.28515625" style="34" customWidth="1"/>
    <col min="5382" max="5629" width="9.140625" style="34"/>
    <col min="5630" max="5630" width="7" style="34" customWidth="1"/>
    <col min="5631" max="5631" width="5.140625" style="34" customWidth="1"/>
    <col min="5632" max="5632" width="65.5703125" style="34" customWidth="1"/>
    <col min="5633" max="5633" width="12" style="34" customWidth="1"/>
    <col min="5634" max="5634" width="11.85546875" style="34" customWidth="1"/>
    <col min="5635" max="5635" width="12.42578125" style="34" customWidth="1"/>
    <col min="5636" max="5636" width="12.5703125" style="34" customWidth="1"/>
    <col min="5637" max="5637" width="13.28515625" style="34" customWidth="1"/>
    <col min="5638" max="5885" width="9.140625" style="34"/>
    <col min="5886" max="5886" width="7" style="34" customWidth="1"/>
    <col min="5887" max="5887" width="5.140625" style="34" customWidth="1"/>
    <col min="5888" max="5888" width="65.5703125" style="34" customWidth="1"/>
    <col min="5889" max="5889" width="12" style="34" customWidth="1"/>
    <col min="5890" max="5890" width="11.85546875" style="34" customWidth="1"/>
    <col min="5891" max="5891" width="12.42578125" style="34" customWidth="1"/>
    <col min="5892" max="5892" width="12.5703125" style="34" customWidth="1"/>
    <col min="5893" max="5893" width="13.28515625" style="34" customWidth="1"/>
    <col min="5894" max="6141" width="9.140625" style="34"/>
    <col min="6142" max="6142" width="7" style="34" customWidth="1"/>
    <col min="6143" max="6143" width="5.140625" style="34" customWidth="1"/>
    <col min="6144" max="6144" width="65.5703125" style="34" customWidth="1"/>
    <col min="6145" max="6145" width="12" style="34" customWidth="1"/>
    <col min="6146" max="6146" width="11.85546875" style="34" customWidth="1"/>
    <col min="6147" max="6147" width="12.42578125" style="34" customWidth="1"/>
    <col min="6148" max="6148" width="12.5703125" style="34" customWidth="1"/>
    <col min="6149" max="6149" width="13.28515625" style="34" customWidth="1"/>
    <col min="6150" max="6397" width="9.140625" style="34"/>
    <col min="6398" max="6398" width="7" style="34" customWidth="1"/>
    <col min="6399" max="6399" width="5.140625" style="34" customWidth="1"/>
    <col min="6400" max="6400" width="65.5703125" style="34" customWidth="1"/>
    <col min="6401" max="6401" width="12" style="34" customWidth="1"/>
    <col min="6402" max="6402" width="11.85546875" style="34" customWidth="1"/>
    <col min="6403" max="6403" width="12.42578125" style="34" customWidth="1"/>
    <col min="6404" max="6404" width="12.5703125" style="34" customWidth="1"/>
    <col min="6405" max="6405" width="13.28515625" style="34" customWidth="1"/>
    <col min="6406" max="6653" width="9.140625" style="34"/>
    <col min="6654" max="6654" width="7" style="34" customWidth="1"/>
    <col min="6655" max="6655" width="5.140625" style="34" customWidth="1"/>
    <col min="6656" max="6656" width="65.5703125" style="34" customWidth="1"/>
    <col min="6657" max="6657" width="12" style="34" customWidth="1"/>
    <col min="6658" max="6658" width="11.85546875" style="34" customWidth="1"/>
    <col min="6659" max="6659" width="12.42578125" style="34" customWidth="1"/>
    <col min="6660" max="6660" width="12.5703125" style="34" customWidth="1"/>
    <col min="6661" max="6661" width="13.28515625" style="34" customWidth="1"/>
    <col min="6662" max="6909" width="9.140625" style="34"/>
    <col min="6910" max="6910" width="7" style="34" customWidth="1"/>
    <col min="6911" max="6911" width="5.140625" style="34" customWidth="1"/>
    <col min="6912" max="6912" width="65.5703125" style="34" customWidth="1"/>
    <col min="6913" max="6913" width="12" style="34" customWidth="1"/>
    <col min="6914" max="6914" width="11.85546875" style="34" customWidth="1"/>
    <col min="6915" max="6915" width="12.42578125" style="34" customWidth="1"/>
    <col min="6916" max="6916" width="12.5703125" style="34" customWidth="1"/>
    <col min="6917" max="6917" width="13.28515625" style="34" customWidth="1"/>
    <col min="6918" max="7165" width="9.140625" style="34"/>
    <col min="7166" max="7166" width="7" style="34" customWidth="1"/>
    <col min="7167" max="7167" width="5.140625" style="34" customWidth="1"/>
    <col min="7168" max="7168" width="65.5703125" style="34" customWidth="1"/>
    <col min="7169" max="7169" width="12" style="34" customWidth="1"/>
    <col min="7170" max="7170" width="11.85546875" style="34" customWidth="1"/>
    <col min="7171" max="7171" width="12.42578125" style="34" customWidth="1"/>
    <col min="7172" max="7172" width="12.5703125" style="34" customWidth="1"/>
    <col min="7173" max="7173" width="13.28515625" style="34" customWidth="1"/>
    <col min="7174" max="7421" width="9.140625" style="34"/>
    <col min="7422" max="7422" width="7" style="34" customWidth="1"/>
    <col min="7423" max="7423" width="5.140625" style="34" customWidth="1"/>
    <col min="7424" max="7424" width="65.5703125" style="34" customWidth="1"/>
    <col min="7425" max="7425" width="12" style="34" customWidth="1"/>
    <col min="7426" max="7426" width="11.85546875" style="34" customWidth="1"/>
    <col min="7427" max="7427" width="12.42578125" style="34" customWidth="1"/>
    <col min="7428" max="7428" width="12.5703125" style="34" customWidth="1"/>
    <col min="7429" max="7429" width="13.28515625" style="34" customWidth="1"/>
    <col min="7430" max="7677" width="9.140625" style="34"/>
    <col min="7678" max="7678" width="7" style="34" customWidth="1"/>
    <col min="7679" max="7679" width="5.140625" style="34" customWidth="1"/>
    <col min="7680" max="7680" width="65.5703125" style="34" customWidth="1"/>
    <col min="7681" max="7681" width="12" style="34" customWidth="1"/>
    <col min="7682" max="7682" width="11.85546875" style="34" customWidth="1"/>
    <col min="7683" max="7683" width="12.42578125" style="34" customWidth="1"/>
    <col min="7684" max="7684" width="12.5703125" style="34" customWidth="1"/>
    <col min="7685" max="7685" width="13.28515625" style="34" customWidth="1"/>
    <col min="7686" max="7933" width="9.140625" style="34"/>
    <col min="7934" max="7934" width="7" style="34" customWidth="1"/>
    <col min="7935" max="7935" width="5.140625" style="34" customWidth="1"/>
    <col min="7936" max="7936" width="65.5703125" style="34" customWidth="1"/>
    <col min="7937" max="7937" width="12" style="34" customWidth="1"/>
    <col min="7938" max="7938" width="11.85546875" style="34" customWidth="1"/>
    <col min="7939" max="7939" width="12.42578125" style="34" customWidth="1"/>
    <col min="7940" max="7940" width="12.5703125" style="34" customWidth="1"/>
    <col min="7941" max="7941" width="13.28515625" style="34" customWidth="1"/>
    <col min="7942" max="8189" width="9.140625" style="34"/>
    <col min="8190" max="8190" width="7" style="34" customWidth="1"/>
    <col min="8191" max="8191" width="5.140625" style="34" customWidth="1"/>
    <col min="8192" max="8192" width="65.5703125" style="34" customWidth="1"/>
    <col min="8193" max="8193" width="12" style="34" customWidth="1"/>
    <col min="8194" max="8194" width="11.85546875" style="34" customWidth="1"/>
    <col min="8195" max="8195" width="12.42578125" style="34" customWidth="1"/>
    <col min="8196" max="8196" width="12.5703125" style="34" customWidth="1"/>
    <col min="8197" max="8197" width="13.28515625" style="34" customWidth="1"/>
    <col min="8198" max="8445" width="9.140625" style="34"/>
    <col min="8446" max="8446" width="7" style="34" customWidth="1"/>
    <col min="8447" max="8447" width="5.140625" style="34" customWidth="1"/>
    <col min="8448" max="8448" width="65.5703125" style="34" customWidth="1"/>
    <col min="8449" max="8449" width="12" style="34" customWidth="1"/>
    <col min="8450" max="8450" width="11.85546875" style="34" customWidth="1"/>
    <col min="8451" max="8451" width="12.42578125" style="34" customWidth="1"/>
    <col min="8452" max="8452" width="12.5703125" style="34" customWidth="1"/>
    <col min="8453" max="8453" width="13.28515625" style="34" customWidth="1"/>
    <col min="8454" max="8701" width="9.140625" style="34"/>
    <col min="8702" max="8702" width="7" style="34" customWidth="1"/>
    <col min="8703" max="8703" width="5.140625" style="34" customWidth="1"/>
    <col min="8704" max="8704" width="65.5703125" style="34" customWidth="1"/>
    <col min="8705" max="8705" width="12" style="34" customWidth="1"/>
    <col min="8706" max="8706" width="11.85546875" style="34" customWidth="1"/>
    <col min="8707" max="8707" width="12.42578125" style="34" customWidth="1"/>
    <col min="8708" max="8708" width="12.5703125" style="34" customWidth="1"/>
    <col min="8709" max="8709" width="13.28515625" style="34" customWidth="1"/>
    <col min="8710" max="8957" width="9.140625" style="34"/>
    <col min="8958" max="8958" width="7" style="34" customWidth="1"/>
    <col min="8959" max="8959" width="5.140625" style="34" customWidth="1"/>
    <col min="8960" max="8960" width="65.5703125" style="34" customWidth="1"/>
    <col min="8961" max="8961" width="12" style="34" customWidth="1"/>
    <col min="8962" max="8962" width="11.85546875" style="34" customWidth="1"/>
    <col min="8963" max="8963" width="12.42578125" style="34" customWidth="1"/>
    <col min="8964" max="8964" width="12.5703125" style="34" customWidth="1"/>
    <col min="8965" max="8965" width="13.28515625" style="34" customWidth="1"/>
    <col min="8966" max="9213" width="9.140625" style="34"/>
    <col min="9214" max="9214" width="7" style="34" customWidth="1"/>
    <col min="9215" max="9215" width="5.140625" style="34" customWidth="1"/>
    <col min="9216" max="9216" width="65.5703125" style="34" customWidth="1"/>
    <col min="9217" max="9217" width="12" style="34" customWidth="1"/>
    <col min="9218" max="9218" width="11.85546875" style="34" customWidth="1"/>
    <col min="9219" max="9219" width="12.42578125" style="34" customWidth="1"/>
    <col min="9220" max="9220" width="12.5703125" style="34" customWidth="1"/>
    <col min="9221" max="9221" width="13.28515625" style="34" customWidth="1"/>
    <col min="9222" max="9469" width="9.140625" style="34"/>
    <col min="9470" max="9470" width="7" style="34" customWidth="1"/>
    <col min="9471" max="9471" width="5.140625" style="34" customWidth="1"/>
    <col min="9472" max="9472" width="65.5703125" style="34" customWidth="1"/>
    <col min="9473" max="9473" width="12" style="34" customWidth="1"/>
    <col min="9474" max="9474" width="11.85546875" style="34" customWidth="1"/>
    <col min="9475" max="9475" width="12.42578125" style="34" customWidth="1"/>
    <col min="9476" max="9476" width="12.5703125" style="34" customWidth="1"/>
    <col min="9477" max="9477" width="13.28515625" style="34" customWidth="1"/>
    <col min="9478" max="9725" width="9.140625" style="34"/>
    <col min="9726" max="9726" width="7" style="34" customWidth="1"/>
    <col min="9727" max="9727" width="5.140625" style="34" customWidth="1"/>
    <col min="9728" max="9728" width="65.5703125" style="34" customWidth="1"/>
    <col min="9729" max="9729" width="12" style="34" customWidth="1"/>
    <col min="9730" max="9730" width="11.85546875" style="34" customWidth="1"/>
    <col min="9731" max="9731" width="12.42578125" style="34" customWidth="1"/>
    <col min="9732" max="9732" width="12.5703125" style="34" customWidth="1"/>
    <col min="9733" max="9733" width="13.28515625" style="34" customWidth="1"/>
    <col min="9734" max="9981" width="9.140625" style="34"/>
    <col min="9982" max="9982" width="7" style="34" customWidth="1"/>
    <col min="9983" max="9983" width="5.140625" style="34" customWidth="1"/>
    <col min="9984" max="9984" width="65.5703125" style="34" customWidth="1"/>
    <col min="9985" max="9985" width="12" style="34" customWidth="1"/>
    <col min="9986" max="9986" width="11.85546875" style="34" customWidth="1"/>
    <col min="9987" max="9987" width="12.42578125" style="34" customWidth="1"/>
    <col min="9988" max="9988" width="12.5703125" style="34" customWidth="1"/>
    <col min="9989" max="9989" width="13.28515625" style="34" customWidth="1"/>
    <col min="9990" max="10237" width="9.140625" style="34"/>
    <col min="10238" max="10238" width="7" style="34" customWidth="1"/>
    <col min="10239" max="10239" width="5.140625" style="34" customWidth="1"/>
    <col min="10240" max="10240" width="65.5703125" style="34" customWidth="1"/>
    <col min="10241" max="10241" width="12" style="34" customWidth="1"/>
    <col min="10242" max="10242" width="11.85546875" style="34" customWidth="1"/>
    <col min="10243" max="10243" width="12.42578125" style="34" customWidth="1"/>
    <col min="10244" max="10244" width="12.5703125" style="34" customWidth="1"/>
    <col min="10245" max="10245" width="13.28515625" style="34" customWidth="1"/>
    <col min="10246" max="10493" width="9.140625" style="34"/>
    <col min="10494" max="10494" width="7" style="34" customWidth="1"/>
    <col min="10495" max="10495" width="5.140625" style="34" customWidth="1"/>
    <col min="10496" max="10496" width="65.5703125" style="34" customWidth="1"/>
    <col min="10497" max="10497" width="12" style="34" customWidth="1"/>
    <col min="10498" max="10498" width="11.85546875" style="34" customWidth="1"/>
    <col min="10499" max="10499" width="12.42578125" style="34" customWidth="1"/>
    <col min="10500" max="10500" width="12.5703125" style="34" customWidth="1"/>
    <col min="10501" max="10501" width="13.28515625" style="34" customWidth="1"/>
    <col min="10502" max="10749" width="9.140625" style="34"/>
    <col min="10750" max="10750" width="7" style="34" customWidth="1"/>
    <col min="10751" max="10751" width="5.140625" style="34" customWidth="1"/>
    <col min="10752" max="10752" width="65.5703125" style="34" customWidth="1"/>
    <col min="10753" max="10753" width="12" style="34" customWidth="1"/>
    <col min="10754" max="10754" width="11.85546875" style="34" customWidth="1"/>
    <col min="10755" max="10755" width="12.42578125" style="34" customWidth="1"/>
    <col min="10756" max="10756" width="12.5703125" style="34" customWidth="1"/>
    <col min="10757" max="10757" width="13.28515625" style="34" customWidth="1"/>
    <col min="10758" max="11005" width="9.140625" style="34"/>
    <col min="11006" max="11006" width="7" style="34" customWidth="1"/>
    <col min="11007" max="11007" width="5.140625" style="34" customWidth="1"/>
    <col min="11008" max="11008" width="65.5703125" style="34" customWidth="1"/>
    <col min="11009" max="11009" width="12" style="34" customWidth="1"/>
    <col min="11010" max="11010" width="11.85546875" style="34" customWidth="1"/>
    <col min="11011" max="11011" width="12.42578125" style="34" customWidth="1"/>
    <col min="11012" max="11012" width="12.5703125" style="34" customWidth="1"/>
    <col min="11013" max="11013" width="13.28515625" style="34" customWidth="1"/>
    <col min="11014" max="11261" width="9.140625" style="34"/>
    <col min="11262" max="11262" width="7" style="34" customWidth="1"/>
    <col min="11263" max="11263" width="5.140625" style="34" customWidth="1"/>
    <col min="11264" max="11264" width="65.5703125" style="34" customWidth="1"/>
    <col min="11265" max="11265" width="12" style="34" customWidth="1"/>
    <col min="11266" max="11266" width="11.85546875" style="34" customWidth="1"/>
    <col min="11267" max="11267" width="12.42578125" style="34" customWidth="1"/>
    <col min="11268" max="11268" width="12.5703125" style="34" customWidth="1"/>
    <col min="11269" max="11269" width="13.28515625" style="34" customWidth="1"/>
    <col min="11270" max="11517" width="9.140625" style="34"/>
    <col min="11518" max="11518" width="7" style="34" customWidth="1"/>
    <col min="11519" max="11519" width="5.140625" style="34" customWidth="1"/>
    <col min="11520" max="11520" width="65.5703125" style="34" customWidth="1"/>
    <col min="11521" max="11521" width="12" style="34" customWidth="1"/>
    <col min="11522" max="11522" width="11.85546875" style="34" customWidth="1"/>
    <col min="11523" max="11523" width="12.42578125" style="34" customWidth="1"/>
    <col min="11524" max="11524" width="12.5703125" style="34" customWidth="1"/>
    <col min="11525" max="11525" width="13.28515625" style="34" customWidth="1"/>
    <col min="11526" max="11773" width="9.140625" style="34"/>
    <col min="11774" max="11774" width="7" style="34" customWidth="1"/>
    <col min="11775" max="11775" width="5.140625" style="34" customWidth="1"/>
    <col min="11776" max="11776" width="65.5703125" style="34" customWidth="1"/>
    <col min="11777" max="11777" width="12" style="34" customWidth="1"/>
    <col min="11778" max="11778" width="11.85546875" style="34" customWidth="1"/>
    <col min="11779" max="11779" width="12.42578125" style="34" customWidth="1"/>
    <col min="11780" max="11780" width="12.5703125" style="34" customWidth="1"/>
    <col min="11781" max="11781" width="13.28515625" style="34" customWidth="1"/>
    <col min="11782" max="12029" width="9.140625" style="34"/>
    <col min="12030" max="12030" width="7" style="34" customWidth="1"/>
    <col min="12031" max="12031" width="5.140625" style="34" customWidth="1"/>
    <col min="12032" max="12032" width="65.5703125" style="34" customWidth="1"/>
    <col min="12033" max="12033" width="12" style="34" customWidth="1"/>
    <col min="12034" max="12034" width="11.85546875" style="34" customWidth="1"/>
    <col min="12035" max="12035" width="12.42578125" style="34" customWidth="1"/>
    <col min="12036" max="12036" width="12.5703125" style="34" customWidth="1"/>
    <col min="12037" max="12037" width="13.28515625" style="34" customWidth="1"/>
    <col min="12038" max="12285" width="9.140625" style="34"/>
    <col min="12286" max="12286" width="7" style="34" customWidth="1"/>
    <col min="12287" max="12287" width="5.140625" style="34" customWidth="1"/>
    <col min="12288" max="12288" width="65.5703125" style="34" customWidth="1"/>
    <col min="12289" max="12289" width="12" style="34" customWidth="1"/>
    <col min="12290" max="12290" width="11.85546875" style="34" customWidth="1"/>
    <col min="12291" max="12291" width="12.42578125" style="34" customWidth="1"/>
    <col min="12292" max="12292" width="12.5703125" style="34" customWidth="1"/>
    <col min="12293" max="12293" width="13.28515625" style="34" customWidth="1"/>
    <col min="12294" max="12541" width="9.140625" style="34"/>
    <col min="12542" max="12542" width="7" style="34" customWidth="1"/>
    <col min="12543" max="12543" width="5.140625" style="34" customWidth="1"/>
    <col min="12544" max="12544" width="65.5703125" style="34" customWidth="1"/>
    <col min="12545" max="12545" width="12" style="34" customWidth="1"/>
    <col min="12546" max="12546" width="11.85546875" style="34" customWidth="1"/>
    <col min="12547" max="12547" width="12.42578125" style="34" customWidth="1"/>
    <col min="12548" max="12548" width="12.5703125" style="34" customWidth="1"/>
    <col min="12549" max="12549" width="13.28515625" style="34" customWidth="1"/>
    <col min="12550" max="12797" width="9.140625" style="34"/>
    <col min="12798" max="12798" width="7" style="34" customWidth="1"/>
    <col min="12799" max="12799" width="5.140625" style="34" customWidth="1"/>
    <col min="12800" max="12800" width="65.5703125" style="34" customWidth="1"/>
    <col min="12801" max="12801" width="12" style="34" customWidth="1"/>
    <col min="12802" max="12802" width="11.85546875" style="34" customWidth="1"/>
    <col min="12803" max="12803" width="12.42578125" style="34" customWidth="1"/>
    <col min="12804" max="12804" width="12.5703125" style="34" customWidth="1"/>
    <col min="12805" max="12805" width="13.28515625" style="34" customWidth="1"/>
    <col min="12806" max="13053" width="9.140625" style="34"/>
    <col min="13054" max="13054" width="7" style="34" customWidth="1"/>
    <col min="13055" max="13055" width="5.140625" style="34" customWidth="1"/>
    <col min="13056" max="13056" width="65.5703125" style="34" customWidth="1"/>
    <col min="13057" max="13057" width="12" style="34" customWidth="1"/>
    <col min="13058" max="13058" width="11.85546875" style="34" customWidth="1"/>
    <col min="13059" max="13059" width="12.42578125" style="34" customWidth="1"/>
    <col min="13060" max="13060" width="12.5703125" style="34" customWidth="1"/>
    <col min="13061" max="13061" width="13.28515625" style="34" customWidth="1"/>
    <col min="13062" max="13309" width="9.140625" style="34"/>
    <col min="13310" max="13310" width="7" style="34" customWidth="1"/>
    <col min="13311" max="13311" width="5.140625" style="34" customWidth="1"/>
    <col min="13312" max="13312" width="65.5703125" style="34" customWidth="1"/>
    <col min="13313" max="13313" width="12" style="34" customWidth="1"/>
    <col min="13314" max="13314" width="11.85546875" style="34" customWidth="1"/>
    <col min="13315" max="13315" width="12.42578125" style="34" customWidth="1"/>
    <col min="13316" max="13316" width="12.5703125" style="34" customWidth="1"/>
    <col min="13317" max="13317" width="13.28515625" style="34" customWidth="1"/>
    <col min="13318" max="13565" width="9.140625" style="34"/>
    <col min="13566" max="13566" width="7" style="34" customWidth="1"/>
    <col min="13567" max="13567" width="5.140625" style="34" customWidth="1"/>
    <col min="13568" max="13568" width="65.5703125" style="34" customWidth="1"/>
    <col min="13569" max="13569" width="12" style="34" customWidth="1"/>
    <col min="13570" max="13570" width="11.85546875" style="34" customWidth="1"/>
    <col min="13571" max="13571" width="12.42578125" style="34" customWidth="1"/>
    <col min="13572" max="13572" width="12.5703125" style="34" customWidth="1"/>
    <col min="13573" max="13573" width="13.28515625" style="34" customWidth="1"/>
    <col min="13574" max="13821" width="9.140625" style="34"/>
    <col min="13822" max="13822" width="7" style="34" customWidth="1"/>
    <col min="13823" max="13823" width="5.140625" style="34" customWidth="1"/>
    <col min="13824" max="13824" width="65.5703125" style="34" customWidth="1"/>
    <col min="13825" max="13825" width="12" style="34" customWidth="1"/>
    <col min="13826" max="13826" width="11.85546875" style="34" customWidth="1"/>
    <col min="13827" max="13827" width="12.42578125" style="34" customWidth="1"/>
    <col min="13828" max="13828" width="12.5703125" style="34" customWidth="1"/>
    <col min="13829" max="13829" width="13.28515625" style="34" customWidth="1"/>
    <col min="13830" max="14077" width="9.140625" style="34"/>
    <col min="14078" max="14078" width="7" style="34" customWidth="1"/>
    <col min="14079" max="14079" width="5.140625" style="34" customWidth="1"/>
    <col min="14080" max="14080" width="65.5703125" style="34" customWidth="1"/>
    <col min="14081" max="14081" width="12" style="34" customWidth="1"/>
    <col min="14082" max="14082" width="11.85546875" style="34" customWidth="1"/>
    <col min="14083" max="14083" width="12.42578125" style="34" customWidth="1"/>
    <col min="14084" max="14084" width="12.5703125" style="34" customWidth="1"/>
    <col min="14085" max="14085" width="13.28515625" style="34" customWidth="1"/>
    <col min="14086" max="14333" width="9.140625" style="34"/>
    <col min="14334" max="14334" width="7" style="34" customWidth="1"/>
    <col min="14335" max="14335" width="5.140625" style="34" customWidth="1"/>
    <col min="14336" max="14336" width="65.5703125" style="34" customWidth="1"/>
    <col min="14337" max="14337" width="12" style="34" customWidth="1"/>
    <col min="14338" max="14338" width="11.85546875" style="34" customWidth="1"/>
    <col min="14339" max="14339" width="12.42578125" style="34" customWidth="1"/>
    <col min="14340" max="14340" width="12.5703125" style="34" customWidth="1"/>
    <col min="14341" max="14341" width="13.28515625" style="34" customWidth="1"/>
    <col min="14342" max="14589" width="9.140625" style="34"/>
    <col min="14590" max="14590" width="7" style="34" customWidth="1"/>
    <col min="14591" max="14591" width="5.140625" style="34" customWidth="1"/>
    <col min="14592" max="14592" width="65.5703125" style="34" customWidth="1"/>
    <col min="14593" max="14593" width="12" style="34" customWidth="1"/>
    <col min="14594" max="14594" width="11.85546875" style="34" customWidth="1"/>
    <col min="14595" max="14595" width="12.42578125" style="34" customWidth="1"/>
    <col min="14596" max="14596" width="12.5703125" style="34" customWidth="1"/>
    <col min="14597" max="14597" width="13.28515625" style="34" customWidth="1"/>
    <col min="14598" max="14845" width="9.140625" style="34"/>
    <col min="14846" max="14846" width="7" style="34" customWidth="1"/>
    <col min="14847" max="14847" width="5.140625" style="34" customWidth="1"/>
    <col min="14848" max="14848" width="65.5703125" style="34" customWidth="1"/>
    <col min="14849" max="14849" width="12" style="34" customWidth="1"/>
    <col min="14850" max="14850" width="11.85546875" style="34" customWidth="1"/>
    <col min="14851" max="14851" width="12.42578125" style="34" customWidth="1"/>
    <col min="14852" max="14852" width="12.5703125" style="34" customWidth="1"/>
    <col min="14853" max="14853" width="13.28515625" style="34" customWidth="1"/>
    <col min="14854" max="15101" width="9.140625" style="34"/>
    <col min="15102" max="15102" width="7" style="34" customWidth="1"/>
    <col min="15103" max="15103" width="5.140625" style="34" customWidth="1"/>
    <col min="15104" max="15104" width="65.5703125" style="34" customWidth="1"/>
    <col min="15105" max="15105" width="12" style="34" customWidth="1"/>
    <col min="15106" max="15106" width="11.85546875" style="34" customWidth="1"/>
    <col min="15107" max="15107" width="12.42578125" style="34" customWidth="1"/>
    <col min="15108" max="15108" width="12.5703125" style="34" customWidth="1"/>
    <col min="15109" max="15109" width="13.28515625" style="34" customWidth="1"/>
    <col min="15110" max="15357" width="9.140625" style="34"/>
    <col min="15358" max="15358" width="7" style="34" customWidth="1"/>
    <col min="15359" max="15359" width="5.140625" style="34" customWidth="1"/>
    <col min="15360" max="15360" width="65.5703125" style="34" customWidth="1"/>
    <col min="15361" max="15361" width="12" style="34" customWidth="1"/>
    <col min="15362" max="15362" width="11.85546875" style="34" customWidth="1"/>
    <col min="15363" max="15363" width="12.42578125" style="34" customWidth="1"/>
    <col min="15364" max="15364" width="12.5703125" style="34" customWidth="1"/>
    <col min="15365" max="15365" width="13.28515625" style="34" customWidth="1"/>
    <col min="15366" max="15613" width="9.140625" style="34"/>
    <col min="15614" max="15614" width="7" style="34" customWidth="1"/>
    <col min="15615" max="15615" width="5.140625" style="34" customWidth="1"/>
    <col min="15616" max="15616" width="65.5703125" style="34" customWidth="1"/>
    <col min="15617" max="15617" width="12" style="34" customWidth="1"/>
    <col min="15618" max="15618" width="11.85546875" style="34" customWidth="1"/>
    <col min="15619" max="15619" width="12.42578125" style="34" customWidth="1"/>
    <col min="15620" max="15620" width="12.5703125" style="34" customWidth="1"/>
    <col min="15621" max="15621" width="13.28515625" style="34" customWidth="1"/>
    <col min="15622" max="15869" width="9.140625" style="34"/>
    <col min="15870" max="15870" width="7" style="34" customWidth="1"/>
    <col min="15871" max="15871" width="5.140625" style="34" customWidth="1"/>
    <col min="15872" max="15872" width="65.5703125" style="34" customWidth="1"/>
    <col min="15873" max="15873" width="12" style="34" customWidth="1"/>
    <col min="15874" max="15874" width="11.85546875" style="34" customWidth="1"/>
    <col min="15875" max="15875" width="12.42578125" style="34" customWidth="1"/>
    <col min="15876" max="15876" width="12.5703125" style="34" customWidth="1"/>
    <col min="15877" max="15877" width="13.28515625" style="34" customWidth="1"/>
    <col min="15878" max="16125" width="9.140625" style="34"/>
    <col min="16126" max="16126" width="7" style="34" customWidth="1"/>
    <col min="16127" max="16127" width="5.140625" style="34" customWidth="1"/>
    <col min="16128" max="16128" width="65.5703125" style="34" customWidth="1"/>
    <col min="16129" max="16129" width="12" style="34" customWidth="1"/>
    <col min="16130" max="16130" width="11.85546875" style="34" customWidth="1"/>
    <col min="16131" max="16131" width="12.42578125" style="34" customWidth="1"/>
    <col min="16132" max="16132" width="12.5703125" style="34" customWidth="1"/>
    <col min="16133" max="16133" width="13.28515625" style="34" customWidth="1"/>
    <col min="16134" max="16384" width="9.140625" style="34"/>
  </cols>
  <sheetData>
    <row r="1" spans="1:5" ht="21" x14ac:dyDescent="0.35">
      <c r="A1" s="329" t="s">
        <v>512</v>
      </c>
      <c r="B1" s="329"/>
      <c r="C1" s="329"/>
      <c r="D1" s="329"/>
      <c r="E1" s="329"/>
    </row>
    <row r="2" spans="1:5" ht="15.75" thickBot="1" x14ac:dyDescent="0.3"/>
    <row r="3" spans="1:5" ht="15.75" thickTop="1" x14ac:dyDescent="0.25">
      <c r="A3" s="35"/>
      <c r="B3" s="4"/>
      <c r="C3" s="330" t="s">
        <v>315</v>
      </c>
      <c r="D3" s="332">
        <v>2020</v>
      </c>
      <c r="E3" s="332">
        <v>2019</v>
      </c>
    </row>
    <row r="4" spans="1:5" ht="15.75" thickBot="1" x14ac:dyDescent="0.3">
      <c r="A4" s="36"/>
      <c r="B4" s="7"/>
      <c r="C4" s="331"/>
      <c r="D4" s="333"/>
      <c r="E4" s="333"/>
    </row>
    <row r="5" spans="1:5" ht="16.5" customHeight="1" thickTop="1" x14ac:dyDescent="0.25">
      <c r="A5" s="35"/>
      <c r="B5" s="5"/>
      <c r="C5" s="10"/>
      <c r="D5" s="195"/>
      <c r="E5" s="195"/>
    </row>
    <row r="6" spans="1:5" x14ac:dyDescent="0.25">
      <c r="A6" s="37"/>
      <c r="B6" s="11"/>
      <c r="C6" s="39" t="s">
        <v>316</v>
      </c>
      <c r="D6" s="195"/>
      <c r="E6" s="195"/>
    </row>
    <row r="7" spans="1:5" x14ac:dyDescent="0.25">
      <c r="A7" s="37">
        <v>1</v>
      </c>
      <c r="B7" s="11"/>
      <c r="C7" s="10" t="s">
        <v>317</v>
      </c>
      <c r="D7" s="195">
        <f>'Accertamenti competenza'!L12</f>
        <v>384822.21</v>
      </c>
      <c r="E7" s="195">
        <v>0</v>
      </c>
    </row>
    <row r="8" spans="1:5" x14ac:dyDescent="0.25">
      <c r="A8" s="37">
        <v>2</v>
      </c>
      <c r="B8" s="11"/>
      <c r="C8" s="10" t="s">
        <v>318</v>
      </c>
      <c r="D8" s="195">
        <f>'Accertamenti competenza'!L16</f>
        <v>0</v>
      </c>
      <c r="E8" s="195">
        <v>0</v>
      </c>
    </row>
    <row r="9" spans="1:5" x14ac:dyDescent="0.25">
      <c r="A9" s="37">
        <v>3</v>
      </c>
      <c r="B9" s="11"/>
      <c r="C9" s="10" t="s">
        <v>319</v>
      </c>
      <c r="D9" s="195">
        <f>+D10+D11+D12</f>
        <v>112764.13999999998</v>
      </c>
      <c r="E9" s="195">
        <f>+E10+E11+E12</f>
        <v>0</v>
      </c>
    </row>
    <row r="10" spans="1:5" x14ac:dyDescent="0.25">
      <c r="A10" s="37"/>
      <c r="B10" s="11" t="s">
        <v>30</v>
      </c>
      <c r="C10" s="26" t="s">
        <v>320</v>
      </c>
      <c r="D10" s="195">
        <f>'Accertamenti competenza'!L27</f>
        <v>101352.90999999999</v>
      </c>
      <c r="E10" s="195">
        <v>0</v>
      </c>
    </row>
    <row r="11" spans="1:5" x14ac:dyDescent="0.25">
      <c r="A11" s="37"/>
      <c r="B11" s="11" t="s">
        <v>51</v>
      </c>
      <c r="C11" s="26" t="s">
        <v>321</v>
      </c>
      <c r="D11" s="195">
        <f>ALTRE!F66+ALTRE!F67</f>
        <v>11411.23</v>
      </c>
      <c r="E11" s="195">
        <v>0</v>
      </c>
    </row>
    <row r="12" spans="1:5" x14ac:dyDescent="0.25">
      <c r="A12" s="37"/>
      <c r="B12" s="11" t="s">
        <v>53</v>
      </c>
      <c r="C12" s="26" t="s">
        <v>322</v>
      </c>
      <c r="D12" s="195">
        <f>'Accertamenti competenza'!L38-'Accertamenti competenza'!R38</f>
        <v>0</v>
      </c>
      <c r="E12" s="195">
        <v>0</v>
      </c>
    </row>
    <row r="13" spans="1:5" x14ac:dyDescent="0.25">
      <c r="A13" s="37">
        <v>4</v>
      </c>
      <c r="B13" s="11"/>
      <c r="C13" s="10" t="s">
        <v>323</v>
      </c>
      <c r="D13" s="195">
        <f>+D14+D15+D16</f>
        <v>52446.49</v>
      </c>
      <c r="E13" s="195">
        <f>+E14+E15+E16</f>
        <v>0</v>
      </c>
    </row>
    <row r="14" spans="1:5" x14ac:dyDescent="0.25">
      <c r="A14" s="37"/>
      <c r="B14" s="11" t="s">
        <v>30</v>
      </c>
      <c r="C14" s="26" t="s">
        <v>324</v>
      </c>
      <c r="D14" s="195">
        <f>'Accertamenti competenza'!L45</f>
        <v>43400</v>
      </c>
      <c r="E14" s="195">
        <v>0</v>
      </c>
    </row>
    <row r="15" spans="1:5" x14ac:dyDescent="0.25">
      <c r="A15" s="37"/>
      <c r="B15" s="11" t="s">
        <v>51</v>
      </c>
      <c r="C15" s="26" t="s">
        <v>325</v>
      </c>
      <c r="D15" s="195">
        <f>'Accertamenti competenza'!L49</f>
        <v>0</v>
      </c>
      <c r="E15" s="195">
        <v>0</v>
      </c>
    </row>
    <row r="16" spans="1:5" x14ac:dyDescent="0.25">
      <c r="A16" s="37"/>
      <c r="B16" s="11" t="s">
        <v>53</v>
      </c>
      <c r="C16" s="26" t="s">
        <v>326</v>
      </c>
      <c r="D16" s="195">
        <f>'Accertamenti competenza'!L59-'Accertamenti competenza'!U59</f>
        <v>9046.49</v>
      </c>
      <c r="E16" s="195">
        <v>0</v>
      </c>
    </row>
    <row r="17" spans="1:5" ht="14.25" customHeight="1" x14ac:dyDescent="0.25">
      <c r="A17" s="37">
        <v>5</v>
      </c>
      <c r="B17" s="11"/>
      <c r="C17" s="16" t="s">
        <v>327</v>
      </c>
      <c r="D17" s="195">
        <v>0</v>
      </c>
      <c r="E17" s="195">
        <v>0</v>
      </c>
    </row>
    <row r="18" spans="1:5" x14ac:dyDescent="0.25">
      <c r="A18" s="37">
        <v>6</v>
      </c>
      <c r="B18" s="11"/>
      <c r="C18" s="16" t="s">
        <v>328</v>
      </c>
      <c r="D18" s="195">
        <v>0</v>
      </c>
      <c r="E18" s="195">
        <v>0</v>
      </c>
    </row>
    <row r="19" spans="1:5" x14ac:dyDescent="0.25">
      <c r="A19" s="37">
        <v>7</v>
      </c>
      <c r="B19" s="11"/>
      <c r="C19" s="10" t="s">
        <v>329</v>
      </c>
      <c r="D19" s="195">
        <v>0</v>
      </c>
      <c r="E19" s="195">
        <v>0</v>
      </c>
    </row>
    <row r="20" spans="1:5" ht="15.75" thickBot="1" x14ac:dyDescent="0.3">
      <c r="A20" s="37">
        <v>8</v>
      </c>
      <c r="B20" s="11"/>
      <c r="C20" s="10" t="s">
        <v>330</v>
      </c>
      <c r="D20" s="196">
        <f>'Accertamenti competenza'!L66</f>
        <v>9485.5300000000007</v>
      </c>
      <c r="E20" s="196">
        <v>0</v>
      </c>
    </row>
    <row r="21" spans="1:5" ht="15.75" thickBot="1" x14ac:dyDescent="0.3">
      <c r="A21" s="37"/>
      <c r="B21" s="11"/>
      <c r="C21" s="17" t="s">
        <v>331</v>
      </c>
      <c r="D21" s="197">
        <f>+D7+D8+D9+D13+D17+D18+D19+D20</f>
        <v>559518.37</v>
      </c>
      <c r="E21" s="197">
        <f>+E7+E8+E9+E13+E17+E18+E19+E20</f>
        <v>0</v>
      </c>
    </row>
    <row r="22" spans="1:5" x14ac:dyDescent="0.25">
      <c r="A22" s="37"/>
      <c r="B22" s="11"/>
      <c r="C22" s="10"/>
      <c r="D22" s="198"/>
      <c r="E22" s="198"/>
    </row>
    <row r="23" spans="1:5" x14ac:dyDescent="0.25">
      <c r="A23" s="37"/>
      <c r="B23" s="11"/>
      <c r="C23" s="39" t="s">
        <v>332</v>
      </c>
      <c r="D23" s="195"/>
      <c r="E23" s="195"/>
    </row>
    <row r="24" spans="1:5" x14ac:dyDescent="0.25">
      <c r="A24" s="37">
        <v>9</v>
      </c>
      <c r="B24" s="11"/>
      <c r="C24" s="190" t="s">
        <v>333</v>
      </c>
      <c r="D24" s="195">
        <f>'Impegni competenza'!L22</f>
        <v>10704.269999999999</v>
      </c>
      <c r="E24" s="195">
        <v>0</v>
      </c>
    </row>
    <row r="25" spans="1:5" x14ac:dyDescent="0.25">
      <c r="A25" s="37">
        <v>10</v>
      </c>
      <c r="B25" s="11"/>
      <c r="C25" s="10" t="s">
        <v>334</v>
      </c>
      <c r="D25" s="195">
        <f>'Impegni competenza'!L58-'Impegni competenza'!U58</f>
        <v>146371.66999999998</v>
      </c>
      <c r="E25" s="195">
        <v>0</v>
      </c>
    </row>
    <row r="26" spans="1:5" x14ac:dyDescent="0.25">
      <c r="A26" s="37">
        <v>11</v>
      </c>
      <c r="B26" s="11"/>
      <c r="C26" s="10" t="s">
        <v>335</v>
      </c>
      <c r="D26" s="195">
        <f>'Impegni competenza'!L64</f>
        <v>2857.52</v>
      </c>
      <c r="E26" s="195">
        <v>0</v>
      </c>
    </row>
    <row r="27" spans="1:5" x14ac:dyDescent="0.25">
      <c r="A27" s="37">
        <v>12</v>
      </c>
      <c r="B27" s="11"/>
      <c r="C27" s="10" t="s">
        <v>336</v>
      </c>
      <c r="D27" s="195">
        <f>+D28+D29+D30</f>
        <v>130973.77</v>
      </c>
      <c r="E27" s="195">
        <f>+E28+E29+E30</f>
        <v>0</v>
      </c>
    </row>
    <row r="28" spans="1:5" x14ac:dyDescent="0.25">
      <c r="A28" s="37"/>
      <c r="B28" s="11" t="s">
        <v>30</v>
      </c>
      <c r="C28" s="26" t="s">
        <v>337</v>
      </c>
      <c r="D28" s="195">
        <f>'Impegni competenza'!L101</f>
        <v>130973.77</v>
      </c>
      <c r="E28" s="195">
        <v>0</v>
      </c>
    </row>
    <row r="29" spans="1:5" x14ac:dyDescent="0.25">
      <c r="A29" s="37"/>
      <c r="B29" s="11" t="s">
        <v>51</v>
      </c>
      <c r="C29" s="191" t="s">
        <v>338</v>
      </c>
      <c r="D29" s="195">
        <v>0</v>
      </c>
      <c r="E29" s="195">
        <v>0</v>
      </c>
    </row>
    <row r="30" spans="1:5" x14ac:dyDescent="0.25">
      <c r="A30" s="37"/>
      <c r="B30" s="11" t="s">
        <v>53</v>
      </c>
      <c r="C30" s="26" t="s">
        <v>339</v>
      </c>
      <c r="D30" s="195">
        <v>0</v>
      </c>
      <c r="E30" s="195">
        <v>0</v>
      </c>
    </row>
    <row r="31" spans="1:5" x14ac:dyDescent="0.25">
      <c r="A31" s="37">
        <v>13</v>
      </c>
      <c r="B31" s="11"/>
      <c r="C31" s="10" t="s">
        <v>340</v>
      </c>
      <c r="D31" s="195">
        <f>'Impegni competenza'!L118+'Impegni competenza'!R118-'Impegni competenza'!Q118</f>
        <v>123445.67000000001</v>
      </c>
      <c r="E31" s="195">
        <v>0</v>
      </c>
    </row>
    <row r="32" spans="1:5" x14ac:dyDescent="0.25">
      <c r="A32" s="37">
        <v>14</v>
      </c>
      <c r="B32" s="11"/>
      <c r="C32" s="10" t="s">
        <v>341</v>
      </c>
      <c r="D32" s="195">
        <f>+D33+D34+D35+D36</f>
        <v>203331.01</v>
      </c>
      <c r="E32" s="195">
        <f>+E33+E34+E35+E36</f>
        <v>0</v>
      </c>
    </row>
    <row r="33" spans="1:5" x14ac:dyDescent="0.25">
      <c r="A33" s="37" t="s">
        <v>27</v>
      </c>
      <c r="B33" s="11" t="s">
        <v>30</v>
      </c>
      <c r="C33" s="26" t="s">
        <v>342</v>
      </c>
      <c r="D33" s="195">
        <f>'Variazioni immobilizzazioni AC'!H37</f>
        <v>4758.45</v>
      </c>
      <c r="E33" s="195">
        <v>0</v>
      </c>
    </row>
    <row r="34" spans="1:5" x14ac:dyDescent="0.25">
      <c r="A34" s="37"/>
      <c r="B34" s="11" t="s">
        <v>51</v>
      </c>
      <c r="C34" s="26" t="s">
        <v>343</v>
      </c>
      <c r="D34" s="195">
        <f>'Variazioni immobilizzazioni AC'!Q37-'Variazioni immobilizzazioni AC'!H37</f>
        <v>198572.56</v>
      </c>
      <c r="E34" s="195">
        <v>0</v>
      </c>
    </row>
    <row r="35" spans="1:5" x14ac:dyDescent="0.25">
      <c r="A35" s="37"/>
      <c r="B35" s="11" t="s">
        <v>53</v>
      </c>
      <c r="C35" s="26" t="s">
        <v>344</v>
      </c>
      <c r="D35" s="195">
        <v>0</v>
      </c>
      <c r="E35" s="195">
        <v>0</v>
      </c>
    </row>
    <row r="36" spans="1:5" x14ac:dyDescent="0.25">
      <c r="A36" s="37"/>
      <c r="B36" s="11" t="s">
        <v>58</v>
      </c>
      <c r="C36" s="26" t="s">
        <v>345</v>
      </c>
      <c r="D36" s="195">
        <v>0</v>
      </c>
      <c r="E36" s="195">
        <v>0</v>
      </c>
    </row>
    <row r="37" spans="1:5" x14ac:dyDescent="0.25">
      <c r="A37" s="37">
        <v>15</v>
      </c>
      <c r="B37" s="11"/>
      <c r="C37" s="190" t="s">
        <v>346</v>
      </c>
      <c r="D37" s="195">
        <f>ALTRE!E33-ALTRE!D33</f>
        <v>0</v>
      </c>
      <c r="E37" s="195">
        <v>0</v>
      </c>
    </row>
    <row r="38" spans="1:5" x14ac:dyDescent="0.25">
      <c r="A38" s="37">
        <v>16</v>
      </c>
      <c r="B38" s="11"/>
      <c r="C38" s="190" t="s">
        <v>347</v>
      </c>
      <c r="D38" s="195">
        <v>0</v>
      </c>
      <c r="E38" s="195">
        <v>0</v>
      </c>
    </row>
    <row r="39" spans="1:5" x14ac:dyDescent="0.25">
      <c r="A39" s="37">
        <v>17</v>
      </c>
      <c r="B39" s="11"/>
      <c r="C39" s="190" t="s">
        <v>348</v>
      </c>
      <c r="D39" s="195">
        <f>ALTRE!D51+ALTRE!D52+ALTRE!D53</f>
        <v>0</v>
      </c>
      <c r="E39" s="195">
        <v>0</v>
      </c>
    </row>
    <row r="40" spans="1:5" ht="15.75" thickBot="1" x14ac:dyDescent="0.3">
      <c r="A40" s="37">
        <v>18</v>
      </c>
      <c r="B40" s="11"/>
      <c r="C40" s="190" t="s">
        <v>349</v>
      </c>
      <c r="D40" s="196">
        <f>'Impegni competenza'!L127+'Impegni competenza'!Q127-'Impegni competenza'!R127-'Impegni competenza'!U127</f>
        <v>8350.0300000000007</v>
      </c>
      <c r="E40" s="196">
        <v>0</v>
      </c>
    </row>
    <row r="41" spans="1:5" ht="15.75" thickBot="1" x14ac:dyDescent="0.3">
      <c r="A41" s="37"/>
      <c r="B41" s="11"/>
      <c r="C41" s="17" t="s">
        <v>350</v>
      </c>
      <c r="D41" s="197">
        <f>+D24+D25+D26+D27+D31+D32+D37+D38+D39+D40</f>
        <v>626033.94000000006</v>
      </c>
      <c r="E41" s="197">
        <f>+E24+E25+E26+E27+E31+E32+E37+E38+E39+E40</f>
        <v>0</v>
      </c>
    </row>
    <row r="42" spans="1:5" ht="15.75" thickBot="1" x14ac:dyDescent="0.3">
      <c r="A42" s="42"/>
      <c r="B42" s="44"/>
      <c r="C42" s="270" t="s">
        <v>351</v>
      </c>
      <c r="D42" s="197">
        <f>+D21-D41</f>
        <v>-66515.570000000065</v>
      </c>
      <c r="E42" s="197">
        <f>+E21-E41</f>
        <v>0</v>
      </c>
    </row>
    <row r="43" spans="1:5" x14ac:dyDescent="0.25">
      <c r="A43" s="37"/>
      <c r="B43" s="11"/>
      <c r="C43" s="192"/>
      <c r="D43" s="198"/>
      <c r="E43" s="198"/>
    </row>
    <row r="44" spans="1:5" x14ac:dyDescent="0.25">
      <c r="A44" s="37"/>
      <c r="B44" s="11"/>
      <c r="C44" s="39" t="s">
        <v>352</v>
      </c>
      <c r="D44" s="195"/>
      <c r="E44" s="195"/>
    </row>
    <row r="45" spans="1:5" x14ac:dyDescent="0.25">
      <c r="A45" s="37"/>
      <c r="B45" s="11"/>
      <c r="C45" s="15" t="s">
        <v>353</v>
      </c>
      <c r="D45" s="195"/>
      <c r="E45" s="195"/>
    </row>
    <row r="46" spans="1:5" x14ac:dyDescent="0.25">
      <c r="A46" s="37">
        <v>19</v>
      </c>
      <c r="B46" s="11"/>
      <c r="C46" s="10" t="s">
        <v>354</v>
      </c>
      <c r="D46" s="195">
        <f>+D47+D48+D49</f>
        <v>0</v>
      </c>
      <c r="E46" s="195">
        <f>+E47+E48+E49</f>
        <v>0</v>
      </c>
    </row>
    <row r="47" spans="1:5" x14ac:dyDescent="0.25">
      <c r="A47" s="37"/>
      <c r="B47" s="11" t="s">
        <v>30</v>
      </c>
      <c r="C47" s="26" t="s">
        <v>355</v>
      </c>
      <c r="D47" s="195">
        <f>'Accertamenti competenza'!L70</f>
        <v>0</v>
      </c>
      <c r="E47" s="195">
        <v>0</v>
      </c>
    </row>
    <row r="48" spans="1:5" x14ac:dyDescent="0.25">
      <c r="A48" s="37"/>
      <c r="B48" s="11" t="s">
        <v>51</v>
      </c>
      <c r="C48" s="26" t="s">
        <v>356</v>
      </c>
      <c r="D48" s="195">
        <f>'Accertamenti competenza'!L74</f>
        <v>0</v>
      </c>
      <c r="E48" s="195">
        <v>0</v>
      </c>
    </row>
    <row r="49" spans="1:5" x14ac:dyDescent="0.25">
      <c r="A49" s="37"/>
      <c r="B49" s="11" t="s">
        <v>53</v>
      </c>
      <c r="C49" s="26" t="s">
        <v>137</v>
      </c>
      <c r="D49" s="195">
        <f>'Accertamenti competenza'!L78</f>
        <v>0</v>
      </c>
      <c r="E49" s="195">
        <v>0</v>
      </c>
    </row>
    <row r="50" spans="1:5" x14ac:dyDescent="0.25">
      <c r="A50" s="37">
        <v>20</v>
      </c>
      <c r="B50" s="11"/>
      <c r="C50" s="10" t="s">
        <v>357</v>
      </c>
      <c r="D50" s="199">
        <f>'Accertamenti competenza'!L83</f>
        <v>0.17</v>
      </c>
      <c r="E50" s="199">
        <v>0</v>
      </c>
    </row>
    <row r="51" spans="1:5" x14ac:dyDescent="0.25">
      <c r="A51" s="37"/>
      <c r="B51" s="11"/>
      <c r="C51" s="17" t="s">
        <v>358</v>
      </c>
      <c r="D51" s="200">
        <f>+D46+D50</f>
        <v>0.17</v>
      </c>
      <c r="E51" s="200">
        <f>+E46+E50</f>
        <v>0</v>
      </c>
    </row>
    <row r="52" spans="1:5" x14ac:dyDescent="0.25">
      <c r="A52" s="37"/>
      <c r="B52" s="11"/>
      <c r="C52" s="15" t="s">
        <v>359</v>
      </c>
      <c r="D52" s="201"/>
      <c r="E52" s="201"/>
    </row>
    <row r="53" spans="1:5" x14ac:dyDescent="0.25">
      <c r="A53" s="37">
        <v>21</v>
      </c>
      <c r="B53" s="11"/>
      <c r="C53" s="10" t="s">
        <v>360</v>
      </c>
      <c r="D53" s="195">
        <f>+D54+D55</f>
        <v>26521.08</v>
      </c>
      <c r="E53" s="195">
        <f>+E54+E55</f>
        <v>0</v>
      </c>
    </row>
    <row r="54" spans="1:5" x14ac:dyDescent="0.25">
      <c r="A54" s="37"/>
      <c r="B54" s="11" t="s">
        <v>30</v>
      </c>
      <c r="C54" s="26" t="s">
        <v>361</v>
      </c>
      <c r="D54" s="195">
        <f>'Impegni competenza'!L132</f>
        <v>26521.08</v>
      </c>
      <c r="E54" s="195">
        <v>0</v>
      </c>
    </row>
    <row r="55" spans="1:5" x14ac:dyDescent="0.25">
      <c r="A55" s="37"/>
      <c r="B55" s="11" t="s">
        <v>51</v>
      </c>
      <c r="C55" s="26" t="s">
        <v>362</v>
      </c>
      <c r="D55" s="199">
        <v>0</v>
      </c>
      <c r="E55" s="195">
        <v>0</v>
      </c>
    </row>
    <row r="56" spans="1:5" x14ac:dyDescent="0.25">
      <c r="A56" s="37"/>
      <c r="B56" s="11"/>
      <c r="C56" s="17" t="s">
        <v>363</v>
      </c>
      <c r="D56" s="200">
        <f>+D53</f>
        <v>26521.08</v>
      </c>
      <c r="E56" s="200">
        <f>+E53</f>
        <v>0</v>
      </c>
    </row>
    <row r="57" spans="1:5" ht="15.75" thickBot="1" x14ac:dyDescent="0.3">
      <c r="A57" s="37"/>
      <c r="B57" s="11"/>
      <c r="C57" s="17"/>
      <c r="D57" s="283"/>
      <c r="E57" s="196"/>
    </row>
    <row r="58" spans="1:5" ht="15.75" thickBot="1" x14ac:dyDescent="0.3">
      <c r="A58" s="37"/>
      <c r="B58" s="11"/>
      <c r="C58" s="17" t="s">
        <v>364</v>
      </c>
      <c r="D58" s="197">
        <f>+D51-D56</f>
        <v>-26520.910000000003</v>
      </c>
      <c r="E58" s="197">
        <f>+E51-E56</f>
        <v>0</v>
      </c>
    </row>
    <row r="59" spans="1:5" x14ac:dyDescent="0.25">
      <c r="A59" s="37"/>
      <c r="B59" s="11"/>
      <c r="C59" s="17"/>
      <c r="D59" s="198"/>
      <c r="E59" s="198"/>
    </row>
    <row r="60" spans="1:5" x14ac:dyDescent="0.25">
      <c r="A60" s="37"/>
      <c r="B60" s="11"/>
      <c r="C60" s="38" t="s">
        <v>365</v>
      </c>
      <c r="D60" s="56"/>
      <c r="E60" s="56"/>
    </row>
    <row r="61" spans="1:5" x14ac:dyDescent="0.25">
      <c r="A61" s="37">
        <v>22</v>
      </c>
      <c r="B61" s="11"/>
      <c r="C61" s="31" t="s">
        <v>366</v>
      </c>
      <c r="D61" s="195">
        <v>0</v>
      </c>
      <c r="E61" s="195">
        <v>0</v>
      </c>
    </row>
    <row r="62" spans="1:5" ht="15.75" thickBot="1" x14ac:dyDescent="0.3">
      <c r="A62" s="37">
        <v>23</v>
      </c>
      <c r="B62" s="11"/>
      <c r="C62" s="31" t="s">
        <v>367</v>
      </c>
      <c r="D62" s="196">
        <v>0</v>
      </c>
      <c r="E62" s="196">
        <v>0</v>
      </c>
    </row>
    <row r="63" spans="1:5" ht="15.75" thickBot="1" x14ac:dyDescent="0.3">
      <c r="A63" s="37"/>
      <c r="B63" s="11"/>
      <c r="C63" s="17" t="s">
        <v>368</v>
      </c>
      <c r="D63" s="197">
        <f>+D61-D62</f>
        <v>0</v>
      </c>
      <c r="E63" s="197">
        <f>+E61-E62</f>
        <v>0</v>
      </c>
    </row>
    <row r="64" spans="1:5" x14ac:dyDescent="0.25">
      <c r="A64" s="37"/>
      <c r="B64" s="11"/>
      <c r="C64" s="39" t="s">
        <v>369</v>
      </c>
      <c r="D64" s="198"/>
      <c r="E64" s="198"/>
    </row>
    <row r="65" spans="1:5" x14ac:dyDescent="0.25">
      <c r="A65" s="37">
        <v>24</v>
      </c>
      <c r="B65" s="11"/>
      <c r="C65" s="31" t="s">
        <v>370</v>
      </c>
      <c r="D65" s="195">
        <f>+D66+D67+D68+D69+D70</f>
        <v>46428.349999999991</v>
      </c>
      <c r="E65" s="195">
        <f>+E66+E67+E68+E69+E70</f>
        <v>0</v>
      </c>
    </row>
    <row r="66" spans="1:5" x14ac:dyDescent="0.25">
      <c r="A66" s="37"/>
      <c r="B66" s="11" t="s">
        <v>30</v>
      </c>
      <c r="C66" s="26" t="s">
        <v>371</v>
      </c>
      <c r="D66" s="195">
        <f>ALTRE!C70</f>
        <v>0</v>
      </c>
      <c r="E66" s="195">
        <v>0</v>
      </c>
    </row>
    <row r="67" spans="1:5" x14ac:dyDescent="0.25">
      <c r="A67" s="37"/>
      <c r="B67" s="11" t="s">
        <v>51</v>
      </c>
      <c r="C67" s="193" t="s">
        <v>372</v>
      </c>
      <c r="D67" s="195">
        <f>'Accertamenti competenza'!L89</f>
        <v>20000</v>
      </c>
      <c r="E67" s="195">
        <v>0</v>
      </c>
    </row>
    <row r="68" spans="1:5" x14ac:dyDescent="0.25">
      <c r="A68" s="37" t="s">
        <v>27</v>
      </c>
      <c r="B68" s="11" t="s">
        <v>53</v>
      </c>
      <c r="C68" s="193" t="s">
        <v>373</v>
      </c>
      <c r="D68" s="195">
        <f>ALTRE!C72</f>
        <v>26428.349999999995</v>
      </c>
      <c r="E68" s="195">
        <v>0</v>
      </c>
    </row>
    <row r="69" spans="1:5" x14ac:dyDescent="0.25">
      <c r="A69" s="37" t="s">
        <v>27</v>
      </c>
      <c r="B69" s="11" t="s">
        <v>58</v>
      </c>
      <c r="C69" s="26" t="s">
        <v>374</v>
      </c>
      <c r="D69" s="195">
        <f>ALTRE!E85</f>
        <v>0</v>
      </c>
      <c r="E69" s="195">
        <v>0</v>
      </c>
    </row>
    <row r="70" spans="1:5" x14ac:dyDescent="0.25">
      <c r="A70" s="37"/>
      <c r="B70" s="11" t="s">
        <v>105</v>
      </c>
      <c r="C70" s="26" t="s">
        <v>375</v>
      </c>
      <c r="D70" s="199">
        <f>'Accertamenti competenza'!L93</f>
        <v>0</v>
      </c>
      <c r="E70" s="195">
        <v>0</v>
      </c>
    </row>
    <row r="71" spans="1:5" x14ac:dyDescent="0.25">
      <c r="A71" s="37"/>
      <c r="B71" s="11"/>
      <c r="C71" s="17" t="s">
        <v>376</v>
      </c>
      <c r="D71" s="58">
        <f>+D65</f>
        <v>46428.349999999991</v>
      </c>
      <c r="E71" s="58">
        <f>+E65</f>
        <v>0</v>
      </c>
    </row>
    <row r="72" spans="1:5" x14ac:dyDescent="0.25">
      <c r="A72" s="37">
        <v>25</v>
      </c>
      <c r="B72" s="11"/>
      <c r="C72" s="31" t="s">
        <v>377</v>
      </c>
      <c r="D72" s="201">
        <f>+D73+D74+D75+D76</f>
        <v>39497.509999999995</v>
      </c>
      <c r="E72" s="195">
        <f>+E73+E74+E75+E76</f>
        <v>0</v>
      </c>
    </row>
    <row r="73" spans="1:5" x14ac:dyDescent="0.25">
      <c r="A73" s="37"/>
      <c r="B73" s="11" t="s">
        <v>30</v>
      </c>
      <c r="C73" s="193" t="s">
        <v>378</v>
      </c>
      <c r="D73" s="195">
        <f>'Impegni competenza'!M148</f>
        <v>5051.8</v>
      </c>
      <c r="E73" s="195">
        <v>0</v>
      </c>
    </row>
    <row r="74" spans="1:5" x14ac:dyDescent="0.25">
      <c r="A74" s="37" t="s">
        <v>27</v>
      </c>
      <c r="B74" s="11" t="s">
        <v>51</v>
      </c>
      <c r="C74" s="193" t="s">
        <v>379</v>
      </c>
      <c r="D74" s="195">
        <f>ALTRE!C78</f>
        <v>34445.709999999992</v>
      </c>
      <c r="E74" s="195">
        <v>0</v>
      </c>
    </row>
    <row r="75" spans="1:5" x14ac:dyDescent="0.25">
      <c r="A75" s="37" t="s">
        <v>27</v>
      </c>
      <c r="B75" s="11" t="s">
        <v>53</v>
      </c>
      <c r="C75" s="26" t="s">
        <v>380</v>
      </c>
      <c r="D75" s="195">
        <f>ALTRE!E86</f>
        <v>0</v>
      </c>
      <c r="E75" s="195">
        <v>0</v>
      </c>
    </row>
    <row r="76" spans="1:5" x14ac:dyDescent="0.25">
      <c r="A76" s="37" t="s">
        <v>27</v>
      </c>
      <c r="B76" s="11" t="s">
        <v>58</v>
      </c>
      <c r="C76" s="26" t="s">
        <v>381</v>
      </c>
      <c r="D76" s="199">
        <v>0</v>
      </c>
      <c r="E76" s="195">
        <v>0</v>
      </c>
    </row>
    <row r="77" spans="1:5" x14ac:dyDescent="0.25">
      <c r="A77" s="37"/>
      <c r="B77" s="11"/>
      <c r="C77" s="17" t="s">
        <v>382</v>
      </c>
      <c r="D77" s="58">
        <f>+D72</f>
        <v>39497.509999999995</v>
      </c>
      <c r="E77" s="58">
        <f>+E72</f>
        <v>0</v>
      </c>
    </row>
    <row r="78" spans="1:5" ht="15.75" thickBot="1" x14ac:dyDescent="0.3">
      <c r="A78" s="37"/>
      <c r="B78" s="11"/>
      <c r="C78" s="17"/>
      <c r="D78" s="283"/>
      <c r="E78" s="196"/>
    </row>
    <row r="79" spans="1:5" ht="15.75" thickBot="1" x14ac:dyDescent="0.3">
      <c r="A79" s="37"/>
      <c r="B79" s="11"/>
      <c r="C79" s="17" t="s">
        <v>383</v>
      </c>
      <c r="D79" s="197">
        <f>+D71-D77</f>
        <v>6930.8399999999965</v>
      </c>
      <c r="E79" s="197">
        <f>+E71-E77</f>
        <v>0</v>
      </c>
    </row>
    <row r="80" spans="1:5" ht="15.75" thickBot="1" x14ac:dyDescent="0.3">
      <c r="A80" s="37"/>
      <c r="B80" s="11"/>
      <c r="C80" s="17" t="s">
        <v>384</v>
      </c>
      <c r="D80" s="202">
        <f>+D42+D58+D63+D79</f>
        <v>-86105.640000000072</v>
      </c>
      <c r="E80" s="202">
        <f>+E42+E58+E63+E79</f>
        <v>0</v>
      </c>
    </row>
    <row r="81" spans="1:5" x14ac:dyDescent="0.25">
      <c r="A81" s="37"/>
      <c r="B81" s="11"/>
      <c r="C81" s="17"/>
      <c r="D81" s="198"/>
      <c r="E81" s="198"/>
    </row>
    <row r="82" spans="1:5" ht="18.75" customHeight="1" thickBot="1" x14ac:dyDescent="0.3">
      <c r="A82" s="37">
        <v>26</v>
      </c>
      <c r="B82" s="11"/>
      <c r="C82" s="113" t="s">
        <v>385</v>
      </c>
      <c r="D82" s="196">
        <f>'Impegni competenza'!L145</f>
        <v>9219.619999999999</v>
      </c>
      <c r="E82" s="196">
        <v>0</v>
      </c>
    </row>
    <row r="83" spans="1:5" ht="15.75" thickBot="1" x14ac:dyDescent="0.3">
      <c r="A83" s="36">
        <v>27</v>
      </c>
      <c r="B83" s="8"/>
      <c r="C83" s="194" t="s">
        <v>386</v>
      </c>
      <c r="D83" s="269">
        <f>+D80-D82</f>
        <v>-95325.260000000068</v>
      </c>
      <c r="E83" s="269">
        <f>+E80-E82</f>
        <v>0</v>
      </c>
    </row>
    <row r="84" spans="1:5" ht="15.75" thickTop="1" x14ac:dyDescent="0.25">
      <c r="D84" s="203"/>
      <c r="E84" s="203"/>
    </row>
    <row r="85" spans="1:5" x14ac:dyDescent="0.25">
      <c r="D85" s="203"/>
      <c r="E85" s="203"/>
    </row>
    <row r="86" spans="1:5" x14ac:dyDescent="0.25">
      <c r="D86" s="203"/>
      <c r="E86" s="203"/>
    </row>
  </sheetData>
  <mergeCells count="4">
    <mergeCell ref="A1:E1"/>
    <mergeCell ref="C3:C4"/>
    <mergeCell ref="D3:D4"/>
    <mergeCell ref="E3:E4"/>
  </mergeCells>
  <printOptions horizontalCentered="1"/>
  <pageMargins left="0" right="0" top="0.47244094488188981" bottom="0" header="0.35433070866141736" footer="0.31496062992125984"/>
  <pageSetup paperSize="9" scale="95" fitToHeight="2" orientation="portrait" r:id="rId1"/>
  <rowBreaks count="1" manualBreakCount="1">
    <brk id="42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106"/>
  <sheetViews>
    <sheetView topLeftCell="A72" workbookViewId="0">
      <selection activeCell="C107" sqref="C107"/>
    </sheetView>
  </sheetViews>
  <sheetFormatPr defaultRowHeight="15" x14ac:dyDescent="0.25"/>
  <cols>
    <col min="2" max="2" width="41" bestFit="1" customWidth="1"/>
    <col min="3" max="3" width="15" style="64" customWidth="1"/>
    <col min="4" max="4" width="15.140625" bestFit="1" customWidth="1"/>
    <col min="5" max="6" width="16.5703125" customWidth="1"/>
    <col min="7" max="7" width="13.5703125" customWidth="1"/>
    <col min="8" max="8" width="16.140625" customWidth="1"/>
    <col min="9" max="9" width="13.140625" bestFit="1" customWidth="1"/>
    <col min="10" max="10" width="14.140625" bestFit="1" customWidth="1"/>
    <col min="11" max="11" width="13.140625" bestFit="1" customWidth="1"/>
    <col min="12" max="12" width="16.28515625" bestFit="1" customWidth="1"/>
  </cols>
  <sheetData>
    <row r="1" spans="1:3" ht="15.75" thickBot="1" x14ac:dyDescent="0.3"/>
    <row r="2" spans="1:3" ht="30" x14ac:dyDescent="0.25">
      <c r="A2" s="93">
        <v>1</v>
      </c>
      <c r="B2" s="88" t="s">
        <v>199</v>
      </c>
      <c r="C2" s="167" t="s">
        <v>283</v>
      </c>
    </row>
    <row r="3" spans="1:3" x14ac:dyDescent="0.25">
      <c r="B3" s="76"/>
      <c r="C3" s="91"/>
    </row>
    <row r="4" spans="1:3" x14ac:dyDescent="0.25">
      <c r="B4" s="76" t="s">
        <v>284</v>
      </c>
      <c r="C4" s="91">
        <v>10434.799999999999</v>
      </c>
    </row>
    <row r="5" spans="1:3" x14ac:dyDescent="0.25">
      <c r="B5" s="76" t="s">
        <v>200</v>
      </c>
      <c r="C5" s="91">
        <v>79821.820000000007</v>
      </c>
    </row>
    <row r="6" spans="1:3" x14ac:dyDescent="0.25">
      <c r="B6" s="76" t="s">
        <v>201</v>
      </c>
      <c r="C6" s="91">
        <v>75871.06</v>
      </c>
    </row>
    <row r="7" spans="1:3" x14ac:dyDescent="0.25">
      <c r="B7" s="76" t="s">
        <v>202</v>
      </c>
      <c r="C7" s="91">
        <v>0</v>
      </c>
    </row>
    <row r="8" spans="1:3" x14ac:dyDescent="0.25">
      <c r="B8" s="76" t="s">
        <v>203</v>
      </c>
      <c r="C8" s="91">
        <v>4524914.9800000004</v>
      </c>
    </row>
    <row r="9" spans="1:3" x14ac:dyDescent="0.25">
      <c r="B9" s="76" t="s">
        <v>204</v>
      </c>
      <c r="C9" s="91">
        <v>108295.95</v>
      </c>
    </row>
    <row r="10" spans="1:3" x14ac:dyDescent="0.25">
      <c r="B10" s="76" t="s">
        <v>205</v>
      </c>
      <c r="C10" s="91">
        <v>287712</v>
      </c>
    </row>
    <row r="11" spans="1:3" x14ac:dyDescent="0.25">
      <c r="B11" s="76" t="s">
        <v>206</v>
      </c>
      <c r="C11" s="91">
        <v>1813088.17</v>
      </c>
    </row>
    <row r="12" spans="1:3" x14ac:dyDescent="0.25">
      <c r="B12" s="76" t="s">
        <v>207</v>
      </c>
      <c r="C12" s="91">
        <v>25166.58</v>
      </c>
    </row>
    <row r="13" spans="1:3" x14ac:dyDescent="0.25">
      <c r="B13" s="76" t="s">
        <v>208</v>
      </c>
      <c r="C13" s="91">
        <v>3019.88</v>
      </c>
    </row>
    <row r="14" spans="1:3" x14ac:dyDescent="0.25">
      <c r="B14" s="76" t="s">
        <v>209</v>
      </c>
      <c r="C14" s="91">
        <v>3658.27</v>
      </c>
    </row>
    <row r="15" spans="1:3" x14ac:dyDescent="0.25">
      <c r="B15" s="76" t="s">
        <v>210</v>
      </c>
      <c r="C15" s="91">
        <v>34455.019999999997</v>
      </c>
    </row>
    <row r="16" spans="1:3" x14ac:dyDescent="0.25">
      <c r="B16" s="76" t="s">
        <v>211</v>
      </c>
      <c r="C16" s="91">
        <v>0</v>
      </c>
    </row>
    <row r="17" spans="1:12" ht="15.75" thickBot="1" x14ac:dyDescent="0.3">
      <c r="B17" s="78" t="s">
        <v>212</v>
      </c>
      <c r="C17" s="92">
        <v>149552.38</v>
      </c>
    </row>
    <row r="18" spans="1:12" ht="15.75" thickBot="1" x14ac:dyDescent="0.3"/>
    <row r="19" spans="1:12" ht="30" x14ac:dyDescent="0.25">
      <c r="A19" s="93">
        <v>2</v>
      </c>
      <c r="B19" s="88" t="s">
        <v>213</v>
      </c>
      <c r="C19" s="73" t="s">
        <v>289</v>
      </c>
      <c r="D19" s="174" t="s">
        <v>285</v>
      </c>
      <c r="E19" s="174" t="s">
        <v>286</v>
      </c>
      <c r="F19" s="74" t="s">
        <v>287</v>
      </c>
      <c r="G19" s="74" t="s">
        <v>288</v>
      </c>
      <c r="H19" s="80" t="s">
        <v>492</v>
      </c>
      <c r="I19" s="171"/>
      <c r="J19" s="171"/>
      <c r="K19" s="111"/>
      <c r="L19" s="111"/>
    </row>
    <row r="20" spans="1:12" x14ac:dyDescent="0.25">
      <c r="B20" s="76"/>
      <c r="C20" s="71"/>
      <c r="D20" s="72"/>
      <c r="E20" s="72"/>
      <c r="F20" s="72"/>
      <c r="G20" s="72"/>
      <c r="H20" s="77"/>
    </row>
    <row r="21" spans="1:12" x14ac:dyDescent="0.25">
      <c r="B21" s="76" t="s">
        <v>798</v>
      </c>
      <c r="C21" s="71">
        <v>35019.21</v>
      </c>
      <c r="D21" s="71">
        <v>0</v>
      </c>
      <c r="E21" s="173">
        <v>0</v>
      </c>
      <c r="F21" s="81">
        <f>H21-C21</f>
        <v>3710.9199999999983</v>
      </c>
      <c r="G21" s="81">
        <v>0</v>
      </c>
      <c r="H21" s="91">
        <v>38730.129999999997</v>
      </c>
      <c r="I21" s="64"/>
      <c r="J21" s="64"/>
      <c r="K21" s="64"/>
      <c r="L21" s="64"/>
    </row>
    <row r="22" spans="1:12" x14ac:dyDescent="0.25">
      <c r="B22" s="76" t="s">
        <v>799</v>
      </c>
      <c r="C22" s="71">
        <v>15397.38</v>
      </c>
      <c r="D22" s="71">
        <v>0</v>
      </c>
      <c r="E22" s="173">
        <v>0</v>
      </c>
      <c r="F22" s="81">
        <f>H22-C22</f>
        <v>443.59000000000015</v>
      </c>
      <c r="G22" s="81">
        <v>0</v>
      </c>
      <c r="H22" s="91">
        <v>15840.97</v>
      </c>
      <c r="I22" s="64"/>
      <c r="J22" s="64"/>
      <c r="K22" s="64"/>
      <c r="L22" s="64"/>
    </row>
    <row r="23" spans="1:12" x14ac:dyDescent="0.25">
      <c r="B23" s="76" t="s">
        <v>216</v>
      </c>
      <c r="C23" s="71">
        <v>0</v>
      </c>
      <c r="D23" s="71">
        <v>0</v>
      </c>
      <c r="E23" s="173">
        <v>0</v>
      </c>
      <c r="F23" s="81">
        <v>0</v>
      </c>
      <c r="G23" s="81">
        <v>0</v>
      </c>
      <c r="H23" s="91">
        <v>0</v>
      </c>
      <c r="I23" s="64"/>
      <c r="J23" s="64"/>
      <c r="K23" s="64"/>
      <c r="L23" s="64"/>
    </row>
    <row r="24" spans="1:12" x14ac:dyDescent="0.25">
      <c r="B24" s="76" t="s">
        <v>217</v>
      </c>
      <c r="C24" s="71">
        <v>0</v>
      </c>
      <c r="D24" s="71">
        <v>0</v>
      </c>
      <c r="E24" s="173">
        <v>0</v>
      </c>
      <c r="F24" s="81">
        <v>0</v>
      </c>
      <c r="G24" s="81">
        <v>0</v>
      </c>
      <c r="H24" s="91">
        <v>0</v>
      </c>
      <c r="I24" s="64"/>
      <c r="J24" s="64"/>
      <c r="K24" s="64"/>
      <c r="L24" s="64"/>
    </row>
    <row r="25" spans="1:12" x14ac:dyDescent="0.25">
      <c r="B25" s="76" t="s">
        <v>218</v>
      </c>
      <c r="C25" s="71">
        <v>0</v>
      </c>
      <c r="D25" s="71">
        <v>0</v>
      </c>
      <c r="E25" s="173">
        <v>0</v>
      </c>
      <c r="F25" s="81">
        <v>0</v>
      </c>
      <c r="G25" s="81">
        <v>0</v>
      </c>
      <c r="H25" s="91">
        <v>0</v>
      </c>
      <c r="I25" s="64"/>
      <c r="J25" s="64"/>
      <c r="K25" s="64"/>
      <c r="L25" s="64"/>
    </row>
    <row r="26" spans="1:12" x14ac:dyDescent="0.25">
      <c r="B26" s="82" t="s">
        <v>219</v>
      </c>
      <c r="C26" s="83">
        <f t="shared" ref="C26:H26" si="0">SUM(C21:C25)</f>
        <v>50416.59</v>
      </c>
      <c r="D26" s="84">
        <f t="shared" si="0"/>
        <v>0</v>
      </c>
      <c r="E26" s="84">
        <f t="shared" si="0"/>
        <v>0</v>
      </c>
      <c r="F26" s="84">
        <f t="shared" si="0"/>
        <v>4154.5099999999984</v>
      </c>
      <c r="G26" s="84">
        <f t="shared" si="0"/>
        <v>0</v>
      </c>
      <c r="H26" s="288">
        <f t="shared" si="0"/>
        <v>54571.1</v>
      </c>
      <c r="I26" s="172"/>
      <c r="J26" s="172"/>
      <c r="K26" s="172"/>
      <c r="L26" s="172"/>
    </row>
    <row r="27" spans="1:12" x14ac:dyDescent="0.25">
      <c r="B27" s="76"/>
      <c r="C27" s="71"/>
      <c r="D27" s="72"/>
      <c r="E27" s="81"/>
      <c r="F27" s="72"/>
      <c r="G27" s="72"/>
      <c r="H27" s="91"/>
      <c r="I27" s="64"/>
      <c r="J27" s="64"/>
      <c r="K27" s="64"/>
      <c r="L27" s="64"/>
    </row>
    <row r="28" spans="1:12" x14ac:dyDescent="0.25">
      <c r="B28" s="76" t="s">
        <v>214</v>
      </c>
      <c r="C28" s="71">
        <v>0</v>
      </c>
      <c r="D28" s="71">
        <v>0</v>
      </c>
      <c r="E28" s="173">
        <v>0</v>
      </c>
      <c r="F28" s="81">
        <v>0</v>
      </c>
      <c r="G28" s="81">
        <v>0</v>
      </c>
      <c r="H28" s="91">
        <v>0</v>
      </c>
      <c r="I28" s="64"/>
      <c r="J28" s="64"/>
      <c r="K28" s="64"/>
      <c r="L28" s="64"/>
    </row>
    <row r="29" spans="1:12" x14ac:dyDescent="0.25">
      <c r="B29" s="76" t="s">
        <v>215</v>
      </c>
      <c r="C29" s="71">
        <v>0</v>
      </c>
      <c r="D29" s="71">
        <v>0</v>
      </c>
      <c r="E29" s="173">
        <v>0</v>
      </c>
      <c r="F29" s="81">
        <v>0</v>
      </c>
      <c r="G29" s="81">
        <v>0</v>
      </c>
      <c r="H29" s="91">
        <v>0</v>
      </c>
      <c r="I29" s="64"/>
      <c r="J29" s="64"/>
      <c r="K29" s="64"/>
      <c r="L29" s="64"/>
    </row>
    <row r="30" spans="1:12" ht="15.75" thickBot="1" x14ac:dyDescent="0.3">
      <c r="B30" s="85" t="s">
        <v>220</v>
      </c>
      <c r="C30" s="86">
        <f t="shared" ref="C30:H30" si="1">SUM(C28:C29)</f>
        <v>0</v>
      </c>
      <c r="D30" s="87">
        <f t="shared" si="1"/>
        <v>0</v>
      </c>
      <c r="E30" s="87">
        <f t="shared" si="1"/>
        <v>0</v>
      </c>
      <c r="F30" s="87">
        <f t="shared" si="1"/>
        <v>0</v>
      </c>
      <c r="G30" s="87">
        <f t="shared" si="1"/>
        <v>0</v>
      </c>
      <c r="H30" s="92">
        <f t="shared" si="1"/>
        <v>0</v>
      </c>
      <c r="I30" s="172"/>
      <c r="J30" s="172"/>
      <c r="K30" s="172"/>
      <c r="L30" s="172"/>
    </row>
    <row r="31" spans="1:12" ht="15.75" thickBot="1" x14ac:dyDescent="0.3"/>
    <row r="32" spans="1:12" ht="30" x14ac:dyDescent="0.25">
      <c r="A32" s="93">
        <v>3</v>
      </c>
      <c r="B32" s="88" t="s">
        <v>221</v>
      </c>
      <c r="C32" s="73" t="s">
        <v>289</v>
      </c>
      <c r="D32" s="73" t="s">
        <v>290</v>
      </c>
      <c r="E32" s="167" t="s">
        <v>291</v>
      </c>
    </row>
    <row r="33" spans="1:9" ht="15.75" thickBot="1" x14ac:dyDescent="0.3">
      <c r="A33" s="93"/>
      <c r="B33" s="176"/>
      <c r="C33" s="175">
        <v>0</v>
      </c>
      <c r="D33" s="79">
        <v>0</v>
      </c>
      <c r="E33" s="92">
        <v>0</v>
      </c>
    </row>
    <row r="34" spans="1:9" ht="15.75" thickBot="1" x14ac:dyDescent="0.3"/>
    <row r="35" spans="1:9" ht="30" x14ac:dyDescent="0.25">
      <c r="A35" s="93">
        <v>4</v>
      </c>
      <c r="B35" s="88" t="s">
        <v>222</v>
      </c>
      <c r="C35" s="73" t="s">
        <v>289</v>
      </c>
      <c r="D35" s="73" t="s">
        <v>292</v>
      </c>
      <c r="E35" s="167" t="s">
        <v>492</v>
      </c>
      <c r="F35" s="290" t="s">
        <v>501</v>
      </c>
      <c r="G35" s="289"/>
      <c r="H35" s="289"/>
      <c r="I35" s="289"/>
    </row>
    <row r="36" spans="1:9" ht="15.75" thickBot="1" x14ac:dyDescent="0.3">
      <c r="A36" s="93"/>
      <c r="B36" s="176"/>
      <c r="C36" s="79">
        <v>9326.7999999999993</v>
      </c>
      <c r="D36" s="79">
        <f>E36-C36</f>
        <v>-9326.7999999999993</v>
      </c>
      <c r="E36" s="92">
        <v>0</v>
      </c>
      <c r="F36" t="s">
        <v>293</v>
      </c>
    </row>
    <row r="37" spans="1:9" ht="15.75" thickBot="1" x14ac:dyDescent="0.3"/>
    <row r="38" spans="1:9" ht="30" x14ac:dyDescent="0.25">
      <c r="A38" s="93">
        <v>5</v>
      </c>
      <c r="B38" s="88" t="s">
        <v>223</v>
      </c>
      <c r="C38" s="73" t="s">
        <v>283</v>
      </c>
      <c r="D38" s="74" t="s">
        <v>246</v>
      </c>
      <c r="E38" s="80" t="s">
        <v>294</v>
      </c>
    </row>
    <row r="39" spans="1:9" ht="15.75" thickBot="1" x14ac:dyDescent="0.3">
      <c r="A39" s="93"/>
      <c r="B39" s="176"/>
      <c r="C39" s="79">
        <v>138203.17000000001</v>
      </c>
      <c r="D39" s="79">
        <f>'BILANCIO ENTRATA'!M48</f>
        <v>852866.92000000016</v>
      </c>
      <c r="E39" s="92">
        <f>'BILANCIO SPESA'!M136</f>
        <v>716383.2799999998</v>
      </c>
    </row>
    <row r="40" spans="1:9" ht="15.75" thickBot="1" x14ac:dyDescent="0.3"/>
    <row r="41" spans="1:9" x14ac:dyDescent="0.25">
      <c r="A41" s="93">
        <v>6</v>
      </c>
      <c r="B41" s="88" t="s">
        <v>224</v>
      </c>
      <c r="C41" s="94" t="s">
        <v>295</v>
      </c>
      <c r="D41" s="75" t="s">
        <v>296</v>
      </c>
    </row>
    <row r="42" spans="1:9" x14ac:dyDescent="0.25">
      <c r="B42" s="76" t="s">
        <v>225</v>
      </c>
      <c r="C42" s="71">
        <v>0</v>
      </c>
      <c r="D42" s="91">
        <v>0</v>
      </c>
    </row>
    <row r="43" spans="1:9" x14ac:dyDescent="0.25">
      <c r="B43" s="76" t="s">
        <v>226</v>
      </c>
      <c r="C43" s="71">
        <v>678.96</v>
      </c>
      <c r="D43" s="91">
        <v>494.56</v>
      </c>
    </row>
    <row r="44" spans="1:9" x14ac:dyDescent="0.25">
      <c r="B44" s="76" t="s">
        <v>227</v>
      </c>
      <c r="C44" s="71">
        <v>5825.12</v>
      </c>
      <c r="D44" s="91">
        <f>C97</f>
        <v>5239.1000000000004</v>
      </c>
    </row>
    <row r="45" spans="1:9" ht="15.75" thickBot="1" x14ac:dyDescent="0.3">
      <c r="B45" s="78" t="s">
        <v>228</v>
      </c>
      <c r="C45" s="79">
        <v>0</v>
      </c>
      <c r="D45" s="92">
        <v>0</v>
      </c>
    </row>
    <row r="46" spans="1:9" ht="15.75" thickBot="1" x14ac:dyDescent="0.3"/>
    <row r="47" spans="1:9" x14ac:dyDescent="0.25">
      <c r="A47" s="93">
        <v>7</v>
      </c>
      <c r="B47" s="88" t="s">
        <v>301</v>
      </c>
      <c r="C47" s="94" t="s">
        <v>295</v>
      </c>
      <c r="D47" s="75" t="s">
        <v>302</v>
      </c>
    </row>
    <row r="48" spans="1:9" ht="15.75" thickBot="1" x14ac:dyDescent="0.3">
      <c r="A48" s="93"/>
      <c r="B48" s="78"/>
      <c r="C48" s="79">
        <v>0</v>
      </c>
      <c r="D48" s="92">
        <f>'BILANCIO ENTRATA'!L38</f>
        <v>31902.080000000002</v>
      </c>
    </row>
    <row r="49" spans="1:12" ht="15.75" thickBot="1" x14ac:dyDescent="0.3"/>
    <row r="50" spans="1:12" ht="30" x14ac:dyDescent="0.25">
      <c r="A50" s="93">
        <v>8</v>
      </c>
      <c r="B50" s="88" t="s">
        <v>229</v>
      </c>
      <c r="C50" s="180" t="s">
        <v>295</v>
      </c>
      <c r="D50" s="73" t="s">
        <v>292</v>
      </c>
      <c r="E50" s="75" t="s">
        <v>296</v>
      </c>
      <c r="F50" s="290" t="s">
        <v>501</v>
      </c>
    </row>
    <row r="51" spans="1:12" x14ac:dyDescent="0.25">
      <c r="B51" s="76" t="s">
        <v>230</v>
      </c>
      <c r="C51" s="71">
        <v>550</v>
      </c>
      <c r="D51" s="71">
        <f>E51-C51</f>
        <v>0</v>
      </c>
      <c r="E51" s="91">
        <v>550</v>
      </c>
    </row>
    <row r="52" spans="1:12" x14ac:dyDescent="0.25">
      <c r="B52" s="76" t="s">
        <v>231</v>
      </c>
      <c r="C52" s="71">
        <v>0</v>
      </c>
      <c r="D52" s="71">
        <f t="shared" ref="D52:D53" si="2">E52-C52</f>
        <v>0</v>
      </c>
      <c r="E52" s="91">
        <v>0</v>
      </c>
    </row>
    <row r="53" spans="1:12" ht="15.75" thickBot="1" x14ac:dyDescent="0.3">
      <c r="B53" s="78" t="s">
        <v>232</v>
      </c>
      <c r="C53" s="79">
        <v>0</v>
      </c>
      <c r="D53" s="79">
        <f t="shared" si="2"/>
        <v>0</v>
      </c>
      <c r="E53" s="92">
        <v>0</v>
      </c>
      <c r="F53" s="291" t="s">
        <v>503</v>
      </c>
    </row>
    <row r="54" spans="1:12" ht="15.75" thickBot="1" x14ac:dyDescent="0.3"/>
    <row r="55" spans="1:12" x14ac:dyDescent="0.25">
      <c r="A55" s="93">
        <v>9</v>
      </c>
      <c r="B55" s="88" t="s">
        <v>233</v>
      </c>
      <c r="C55" s="90" t="s">
        <v>303</v>
      </c>
      <c r="F55" s="320" t="s">
        <v>804</v>
      </c>
      <c r="G55" s="321">
        <v>148</v>
      </c>
      <c r="H55" s="291" t="s">
        <v>808</v>
      </c>
      <c r="I55" s="323">
        <v>2230</v>
      </c>
    </row>
    <row r="56" spans="1:12" x14ac:dyDescent="0.25">
      <c r="B56" s="76" t="s">
        <v>234</v>
      </c>
      <c r="C56" s="91">
        <v>148</v>
      </c>
      <c r="F56" s="320" t="s">
        <v>805</v>
      </c>
      <c r="G56" s="321">
        <v>172</v>
      </c>
      <c r="H56" s="291" t="s">
        <v>809</v>
      </c>
      <c r="I56" s="323">
        <v>10</v>
      </c>
    </row>
    <row r="57" spans="1:12" ht="15.75" thickBot="1" x14ac:dyDescent="0.3">
      <c r="B57" s="78" t="s">
        <v>235</v>
      </c>
      <c r="C57" s="92">
        <v>0</v>
      </c>
      <c r="F57" s="320" t="s">
        <v>806</v>
      </c>
      <c r="G57" s="321">
        <v>1128</v>
      </c>
      <c r="H57" s="291" t="s">
        <v>810</v>
      </c>
      <c r="I57" s="323">
        <v>8</v>
      </c>
    </row>
    <row r="58" spans="1:12" ht="15.75" thickBot="1" x14ac:dyDescent="0.3">
      <c r="F58" s="318" t="s">
        <v>807</v>
      </c>
      <c r="G58" s="322">
        <f>SUM(G55:G57)</f>
        <v>1448</v>
      </c>
      <c r="H58" s="65" t="s">
        <v>811</v>
      </c>
      <c r="I58" s="324">
        <f>SUM(I55:I57)</f>
        <v>2248</v>
      </c>
      <c r="J58" s="240" t="s">
        <v>812</v>
      </c>
      <c r="K58" s="239">
        <f>I58-G58</f>
        <v>800</v>
      </c>
      <c r="L58" s="240" t="s">
        <v>813</v>
      </c>
    </row>
    <row r="59" spans="1:12" x14ac:dyDescent="0.25">
      <c r="A59" s="93">
        <v>10</v>
      </c>
      <c r="B59" s="88" t="s">
        <v>304</v>
      </c>
      <c r="C59" s="180" t="s">
        <v>295</v>
      </c>
      <c r="D59" s="90" t="s">
        <v>302</v>
      </c>
    </row>
    <row r="60" spans="1:12" x14ac:dyDescent="0.25">
      <c r="A60" s="93"/>
      <c r="B60" s="181" t="s">
        <v>305</v>
      </c>
      <c r="C60" s="183">
        <v>0</v>
      </c>
      <c r="D60" s="184">
        <v>0</v>
      </c>
    </row>
    <row r="61" spans="1:12" x14ac:dyDescent="0.25">
      <c r="A61" s="93"/>
      <c r="B61" s="181" t="s">
        <v>306</v>
      </c>
      <c r="C61" s="183">
        <v>0</v>
      </c>
      <c r="D61" s="184">
        <v>0</v>
      </c>
    </row>
    <row r="62" spans="1:12" x14ac:dyDescent="0.25">
      <c r="A62" s="93"/>
      <c r="B62" s="181" t="s">
        <v>307</v>
      </c>
      <c r="C62" s="183">
        <v>801045.25</v>
      </c>
      <c r="D62" s="184">
        <v>0</v>
      </c>
    </row>
    <row r="63" spans="1:12" ht="15.75" thickBot="1" x14ac:dyDescent="0.3">
      <c r="A63" s="93"/>
      <c r="B63" s="182" t="s">
        <v>236</v>
      </c>
      <c r="C63" s="185">
        <v>0</v>
      </c>
      <c r="D63" s="186">
        <v>0</v>
      </c>
    </row>
    <row r="64" spans="1:12" ht="15.75" thickBot="1" x14ac:dyDescent="0.3"/>
    <row r="65" spans="1:9" x14ac:dyDescent="0.25">
      <c r="A65" s="93">
        <v>11</v>
      </c>
      <c r="B65" s="88" t="s">
        <v>310</v>
      </c>
      <c r="C65" s="94" t="s">
        <v>295</v>
      </c>
      <c r="D65" s="95" t="s">
        <v>302</v>
      </c>
      <c r="E65" s="282" t="s">
        <v>485</v>
      </c>
      <c r="F65" s="75" t="s">
        <v>311</v>
      </c>
    </row>
    <row r="66" spans="1:9" x14ac:dyDescent="0.25">
      <c r="A66" s="93"/>
      <c r="B66" s="76" t="s">
        <v>493</v>
      </c>
      <c r="C66" s="71">
        <v>365850.78</v>
      </c>
      <c r="D66" s="71">
        <f>SUM('BILANCIO ENTRATA'!L30:L35)</f>
        <v>232572.04</v>
      </c>
      <c r="E66" s="71">
        <f>D66</f>
        <v>232572.04</v>
      </c>
      <c r="F66" s="287">
        <f>AMMORT.ATTIVI!C8</f>
        <v>11411.23</v>
      </c>
      <c r="G66" s="65" t="s">
        <v>815</v>
      </c>
      <c r="H66" s="65"/>
      <c r="I66" s="328">
        <f>'BILANCIO ENTRATA'!N35</f>
        <v>95</v>
      </c>
    </row>
    <row r="67" spans="1:9" ht="15.75" thickBot="1" x14ac:dyDescent="0.3">
      <c r="A67" s="93"/>
      <c r="B67" s="78" t="s">
        <v>494</v>
      </c>
      <c r="C67" s="79">
        <v>0</v>
      </c>
      <c r="D67" s="79">
        <v>0</v>
      </c>
      <c r="E67" s="79">
        <f>D67</f>
        <v>0</v>
      </c>
      <c r="F67" s="189">
        <f>AMMORT.ATTIVI!H8</f>
        <v>0</v>
      </c>
    </row>
    <row r="68" spans="1:9" ht="15.75" thickBot="1" x14ac:dyDescent="0.3"/>
    <row r="69" spans="1:9" x14ac:dyDescent="0.25">
      <c r="A69" s="93">
        <v>12</v>
      </c>
      <c r="B69" s="88" t="s">
        <v>428</v>
      </c>
      <c r="C69" s="75"/>
      <c r="D69" s="65" t="s">
        <v>508</v>
      </c>
    </row>
    <row r="70" spans="1:9" ht="15.75" thickBot="1" x14ac:dyDescent="0.3">
      <c r="A70" s="93"/>
      <c r="B70" s="78"/>
      <c r="C70" s="189">
        <v>0</v>
      </c>
    </row>
    <row r="71" spans="1:9" ht="15.75" thickBot="1" x14ac:dyDescent="0.3"/>
    <row r="72" spans="1:9" x14ac:dyDescent="0.25">
      <c r="A72" s="93">
        <v>13</v>
      </c>
      <c r="B72" s="88" t="s">
        <v>389</v>
      </c>
      <c r="C72" s="223">
        <f>SUM(C73:C76)</f>
        <v>26428.349999999995</v>
      </c>
    </row>
    <row r="73" spans="1:9" x14ac:dyDescent="0.25">
      <c r="A73" s="93"/>
      <c r="B73" s="221" t="s">
        <v>391</v>
      </c>
      <c r="C73" s="184">
        <f>'ALTRE CAUSE'!B13+'ALTRE CAUSE'!B17</f>
        <v>4614.5099999999984</v>
      </c>
      <c r="D73" s="65" t="s">
        <v>480</v>
      </c>
    </row>
    <row r="74" spans="1:9" x14ac:dyDescent="0.25">
      <c r="A74" s="93"/>
      <c r="B74" s="221" t="s">
        <v>390</v>
      </c>
      <c r="C74" s="184">
        <f>'BILANCIO ENTRATA'!N48-'BILANCIO ENTRATA'!N35</f>
        <v>2898.1000000000004</v>
      </c>
      <c r="D74" t="s">
        <v>497</v>
      </c>
    </row>
    <row r="75" spans="1:9" x14ac:dyDescent="0.25">
      <c r="A75" s="93"/>
      <c r="B75" s="221" t="s">
        <v>309</v>
      </c>
      <c r="C75" s="184">
        <f>'BILANCIO SPESA'!O136-'TITOLO 2'!B4</f>
        <v>9588.9399999999987</v>
      </c>
      <c r="D75" t="s">
        <v>469</v>
      </c>
    </row>
    <row r="76" spans="1:9" ht="15.75" thickBot="1" x14ac:dyDescent="0.3">
      <c r="A76" s="93"/>
      <c r="B76" s="222" t="s">
        <v>803</v>
      </c>
      <c r="C76" s="186">
        <f>0-D36</f>
        <v>9326.7999999999993</v>
      </c>
    </row>
    <row r="77" spans="1:9" ht="15.75" thickBot="1" x14ac:dyDescent="0.3"/>
    <row r="78" spans="1:9" x14ac:dyDescent="0.25">
      <c r="A78" s="93">
        <v>14</v>
      </c>
      <c r="B78" s="88" t="s">
        <v>401</v>
      </c>
      <c r="C78" s="223">
        <f>SUM(C79:C82)</f>
        <v>34445.709999999992</v>
      </c>
    </row>
    <row r="79" spans="1:9" x14ac:dyDescent="0.25">
      <c r="A79" s="93"/>
      <c r="B79" s="221" t="s">
        <v>400</v>
      </c>
      <c r="C79" s="184">
        <f>'Impegni competenza'!L136</f>
        <v>0</v>
      </c>
    </row>
    <row r="80" spans="1:9" x14ac:dyDescent="0.25">
      <c r="A80" s="93"/>
      <c r="B80" s="221" t="s">
        <v>248</v>
      </c>
      <c r="C80" s="184">
        <f>'BILANCIO ENTRATA'!O48-C92-C93</f>
        <v>34445.709999999992</v>
      </c>
      <c r="D80" t="s">
        <v>497</v>
      </c>
    </row>
    <row r="81" spans="1:6" x14ac:dyDescent="0.25">
      <c r="A81" s="93"/>
      <c r="B81" s="221" t="s">
        <v>392</v>
      </c>
      <c r="C81" s="184">
        <v>0</v>
      </c>
    </row>
    <row r="82" spans="1:6" ht="15.75" thickBot="1" x14ac:dyDescent="0.3">
      <c r="A82" s="93"/>
      <c r="B82" s="222" t="s">
        <v>392</v>
      </c>
      <c r="C82" s="186">
        <v>0</v>
      </c>
    </row>
    <row r="83" spans="1:6" ht="15.75" thickBot="1" x14ac:dyDescent="0.3"/>
    <row r="84" spans="1:6" x14ac:dyDescent="0.25">
      <c r="A84" s="93">
        <v>15</v>
      </c>
      <c r="B84" s="88" t="s">
        <v>393</v>
      </c>
      <c r="C84" s="180" t="s">
        <v>394</v>
      </c>
      <c r="D84" s="180" t="s">
        <v>398</v>
      </c>
      <c r="E84" s="90" t="s">
        <v>399</v>
      </c>
    </row>
    <row r="85" spans="1:6" x14ac:dyDescent="0.25">
      <c r="A85" s="93"/>
      <c r="B85" s="181" t="s">
        <v>395</v>
      </c>
      <c r="C85" s="183">
        <f>'SP-Attivo'!G54</f>
        <v>0</v>
      </c>
      <c r="D85" s="183">
        <v>0</v>
      </c>
      <c r="E85" s="184">
        <f>D85-C85</f>
        <v>0</v>
      </c>
      <c r="F85" t="s">
        <v>430</v>
      </c>
    </row>
    <row r="86" spans="1:6" ht="15.75" thickBot="1" x14ac:dyDescent="0.3">
      <c r="A86" s="93"/>
      <c r="B86" s="182" t="s">
        <v>396</v>
      </c>
      <c r="C86" s="185">
        <f>'SP-Attivo'!G54</f>
        <v>0</v>
      </c>
      <c r="D86" s="185">
        <v>0</v>
      </c>
      <c r="E86" s="186">
        <f>C86-D86</f>
        <v>0</v>
      </c>
      <c r="F86" t="s">
        <v>397</v>
      </c>
    </row>
    <row r="87" spans="1:6" ht="15.75" thickBot="1" x14ac:dyDescent="0.3"/>
    <row r="88" spans="1:6" ht="15.75" thickBot="1" x14ac:dyDescent="0.3">
      <c r="A88" s="93">
        <v>16</v>
      </c>
      <c r="B88" s="96" t="s">
        <v>237</v>
      </c>
      <c r="C88" s="64" t="s">
        <v>238</v>
      </c>
    </row>
    <row r="89" spans="1:6" x14ac:dyDescent="0.25">
      <c r="C89" s="64" t="s">
        <v>239</v>
      </c>
    </row>
    <row r="92" spans="1:6" x14ac:dyDescent="0.25">
      <c r="B92" s="285" t="s">
        <v>498</v>
      </c>
      <c r="C92" s="286"/>
    </row>
    <row r="93" spans="1:6" x14ac:dyDescent="0.25">
      <c r="B93" s="285" t="s">
        <v>499</v>
      </c>
      <c r="C93" s="286"/>
    </row>
    <row r="95" spans="1:6" x14ac:dyDescent="0.25">
      <c r="B95" t="s">
        <v>488</v>
      </c>
      <c r="C95" s="64">
        <v>14772.24</v>
      </c>
    </row>
    <row r="96" spans="1:6" x14ac:dyDescent="0.25">
      <c r="B96" t="s">
        <v>489</v>
      </c>
      <c r="C96" s="64">
        <v>5239.1000000000004</v>
      </c>
    </row>
    <row r="97" spans="2:3" x14ac:dyDescent="0.25">
      <c r="B97" t="s">
        <v>490</v>
      </c>
      <c r="C97" s="64">
        <v>5239.1000000000004</v>
      </c>
    </row>
    <row r="99" spans="2:3" x14ac:dyDescent="0.25">
      <c r="B99" t="s">
        <v>502</v>
      </c>
      <c r="C99" s="64">
        <v>6522170.1600000001</v>
      </c>
    </row>
    <row r="100" spans="2:3" x14ac:dyDescent="0.25">
      <c r="B100" t="s">
        <v>509</v>
      </c>
      <c r="C100" s="64">
        <v>6381916.75</v>
      </c>
    </row>
    <row r="101" spans="2:3" x14ac:dyDescent="0.25">
      <c r="B101" s="284" t="s">
        <v>487</v>
      </c>
      <c r="C101" s="64">
        <f>C100-C99</f>
        <v>-140253.41000000015</v>
      </c>
    </row>
    <row r="104" spans="2:3" x14ac:dyDescent="0.25">
      <c r="B104" t="s">
        <v>491</v>
      </c>
    </row>
    <row r="105" spans="2:3" x14ac:dyDescent="0.25">
      <c r="B105" t="s">
        <v>816</v>
      </c>
      <c r="C105" s="64">
        <v>140253.41</v>
      </c>
    </row>
    <row r="106" spans="2:3" x14ac:dyDescent="0.25">
      <c r="B106" t="s">
        <v>817</v>
      </c>
      <c r="C106" s="64">
        <v>31902.080000000002</v>
      </c>
    </row>
  </sheetData>
  <pageMargins left="0.7" right="0.7" top="0.75" bottom="0.75" header="0.3" footer="0.3"/>
  <pageSetup paperSize="9" orientation="portrait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7"/>
  <sheetViews>
    <sheetView workbookViewId="0">
      <selection activeCell="D5" sqref="D5"/>
    </sheetView>
  </sheetViews>
  <sheetFormatPr defaultRowHeight="15" x14ac:dyDescent="0.25"/>
  <cols>
    <col min="1" max="1" width="23.28515625" bestFit="1" customWidth="1"/>
    <col min="2" max="2" width="11.5703125" style="64" bestFit="1" customWidth="1"/>
    <col min="3" max="3" width="24" bestFit="1" customWidth="1"/>
    <col min="4" max="4" width="11.5703125" style="64" bestFit="1" customWidth="1"/>
    <col min="5" max="5" width="22.85546875" bestFit="1" customWidth="1"/>
    <col min="6" max="6" width="11.5703125" bestFit="1" customWidth="1"/>
  </cols>
  <sheetData>
    <row r="2" spans="1:6" x14ac:dyDescent="0.25">
      <c r="A2" t="s">
        <v>441</v>
      </c>
      <c r="B2" s="64">
        <v>149552.38</v>
      </c>
      <c r="C2" t="s">
        <v>442</v>
      </c>
      <c r="D2" s="64">
        <v>256660.8</v>
      </c>
    </row>
    <row r="3" spans="1:6" x14ac:dyDescent="0.25">
      <c r="A3" t="s">
        <v>443</v>
      </c>
      <c r="B3" s="64">
        <v>77792.509999999995</v>
      </c>
      <c r="C3" t="s">
        <v>444</v>
      </c>
      <c r="D3" s="64">
        <v>68406.960000000006</v>
      </c>
      <c r="E3" t="s">
        <v>300</v>
      </c>
      <c r="F3" s="241">
        <f>B3+D3</f>
        <v>146199.47</v>
      </c>
    </row>
    <row r="4" spans="1:6" x14ac:dyDescent="0.25">
      <c r="A4" t="s">
        <v>445</v>
      </c>
      <c r="B4" s="64">
        <v>967.95</v>
      </c>
    </row>
    <row r="5" spans="1:6" x14ac:dyDescent="0.25">
      <c r="A5" t="s">
        <v>446</v>
      </c>
      <c r="B5" s="151">
        <f>B2-B3-B4</f>
        <v>70791.920000000013</v>
      </c>
      <c r="C5" t="s">
        <v>447</v>
      </c>
      <c r="D5" s="151">
        <f>D2-D3</f>
        <v>188253.83999999997</v>
      </c>
      <c r="E5" t="s">
        <v>448</v>
      </c>
      <c r="F5" s="241">
        <f>B5+D5</f>
        <v>259045.75999999998</v>
      </c>
    </row>
    <row r="7" spans="1:6" x14ac:dyDescent="0.25">
      <c r="A7" s="292" t="s">
        <v>505</v>
      </c>
      <c r="B7" s="293"/>
      <c r="C7" s="294"/>
      <c r="D7" s="293"/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10"/>
  <sheetViews>
    <sheetView workbookViewId="0">
      <selection activeCell="B7" sqref="B7"/>
    </sheetView>
  </sheetViews>
  <sheetFormatPr defaultRowHeight="15" x14ac:dyDescent="0.25"/>
  <cols>
    <col min="1" max="1" width="16.28515625" bestFit="1" customWidth="1"/>
    <col min="2" max="2" width="17.42578125" bestFit="1" customWidth="1"/>
    <col min="3" max="3" width="12" bestFit="1" customWidth="1"/>
    <col min="6" max="6" width="18.42578125" bestFit="1" customWidth="1"/>
    <col min="7" max="7" width="17.42578125" bestFit="1" customWidth="1"/>
    <col min="8" max="9" width="12" bestFit="1" customWidth="1"/>
  </cols>
  <sheetData>
    <row r="1" spans="1:9" x14ac:dyDescent="0.25">
      <c r="A1" s="178" t="s">
        <v>500</v>
      </c>
      <c r="F1" s="178" t="s">
        <v>494</v>
      </c>
    </row>
    <row r="3" spans="1:9" x14ac:dyDescent="0.25">
      <c r="B3" t="s">
        <v>312</v>
      </c>
      <c r="C3" t="s">
        <v>313</v>
      </c>
      <c r="G3" t="s">
        <v>312</v>
      </c>
      <c r="H3" t="s">
        <v>313</v>
      </c>
    </row>
    <row r="5" spans="1:9" x14ac:dyDescent="0.25">
      <c r="A5" t="s">
        <v>506</v>
      </c>
      <c r="B5" s="64">
        <v>380374.21</v>
      </c>
      <c r="C5" s="179">
        <f>ROUND((B5*0.03),2)</f>
        <v>11411.23</v>
      </c>
      <c r="F5" t="s">
        <v>506</v>
      </c>
      <c r="G5" s="64">
        <v>0</v>
      </c>
      <c r="H5" s="179">
        <f>ROUND((G5*0.03),2)</f>
        <v>0</v>
      </c>
    </row>
    <row r="6" spans="1:9" x14ac:dyDescent="0.25">
      <c r="A6" t="s">
        <v>504</v>
      </c>
      <c r="B6" s="64">
        <f>ALTRE!D66+ALTRE!I66</f>
        <v>232667.04</v>
      </c>
      <c r="C6" s="241">
        <v>0</v>
      </c>
      <c r="F6" t="s">
        <v>504</v>
      </c>
      <c r="G6" s="64">
        <v>0</v>
      </c>
      <c r="H6" s="241">
        <v>0</v>
      </c>
      <c r="I6" s="179"/>
    </row>
    <row r="7" spans="1:9" x14ac:dyDescent="0.25">
      <c r="H7" s="64"/>
      <c r="I7" s="64"/>
    </row>
    <row r="8" spans="1:9" x14ac:dyDescent="0.25">
      <c r="B8" s="178" t="s">
        <v>314</v>
      </c>
      <c r="C8" s="188">
        <f>SUM(C5:C7)</f>
        <v>11411.23</v>
      </c>
      <c r="G8" s="178" t="s">
        <v>314</v>
      </c>
      <c r="H8" s="172">
        <f>SUM(H5:H7)</f>
        <v>0</v>
      </c>
      <c r="I8" s="64"/>
    </row>
    <row r="9" spans="1:9" x14ac:dyDescent="0.25">
      <c r="H9" s="64"/>
      <c r="I9" s="64"/>
    </row>
    <row r="10" spans="1:9" x14ac:dyDescent="0.25">
      <c r="A10" s="318" t="s">
        <v>507</v>
      </c>
    </row>
  </sheetData>
  <pageMargins left="0.7" right="0.7" top="0.75" bottom="0.75" header="0.3" footer="0.3"/>
  <pageSetup paperSize="9" orientation="portrait"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B138"/>
  <sheetViews>
    <sheetView workbookViewId="0">
      <selection activeCell="D17" sqref="D17"/>
    </sheetView>
  </sheetViews>
  <sheetFormatPr defaultRowHeight="15" x14ac:dyDescent="0.25"/>
  <cols>
    <col min="1" max="1" width="13.28515625" bestFit="1" customWidth="1"/>
    <col min="2" max="16" width="13.28515625" customWidth="1"/>
    <col min="17" max="17" width="20.28515625" customWidth="1"/>
    <col min="18" max="18" width="21.85546875" bestFit="1" customWidth="1"/>
  </cols>
  <sheetData>
    <row r="1" spans="1:28" s="72" customFormat="1" ht="18.75" x14ac:dyDescent="0.3">
      <c r="A1" s="71"/>
      <c r="B1" s="71"/>
      <c r="C1" s="71"/>
      <c r="D1" s="114" t="s">
        <v>281</v>
      </c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115"/>
      <c r="T1" s="71"/>
      <c r="U1" s="71"/>
      <c r="V1" s="71"/>
      <c r="W1" s="71"/>
      <c r="X1" s="71"/>
      <c r="Y1" s="71"/>
      <c r="Z1" s="71"/>
      <c r="AA1" s="71"/>
      <c r="AB1" s="71"/>
    </row>
    <row r="2" spans="1:28" s="72" customFormat="1" x14ac:dyDescent="0.25">
      <c r="A2" s="71"/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115"/>
      <c r="T2" s="71"/>
      <c r="U2" s="71"/>
      <c r="V2" s="71"/>
      <c r="W2" s="71"/>
      <c r="X2" s="71"/>
      <c r="Y2" s="71"/>
      <c r="Z2" s="71"/>
      <c r="AA2" s="71"/>
      <c r="AB2" s="71"/>
    </row>
    <row r="3" spans="1:28" x14ac:dyDescent="0.25">
      <c r="A3" s="116" t="s">
        <v>250</v>
      </c>
      <c r="B3" s="117"/>
      <c r="C3" s="117"/>
      <c r="D3" s="117"/>
      <c r="E3" s="116" t="s">
        <v>251</v>
      </c>
      <c r="F3" s="118"/>
      <c r="G3" s="119" t="s">
        <v>252</v>
      </c>
      <c r="H3" s="116" t="s">
        <v>253</v>
      </c>
      <c r="I3" s="120"/>
      <c r="J3" s="121" t="s">
        <v>254</v>
      </c>
      <c r="K3" s="118"/>
      <c r="L3" s="118"/>
      <c r="M3" s="118"/>
      <c r="N3" s="122"/>
      <c r="O3" s="117" t="s">
        <v>255</v>
      </c>
      <c r="P3" s="119" t="s">
        <v>256</v>
      </c>
      <c r="S3" s="123"/>
    </row>
    <row r="4" spans="1:28" x14ac:dyDescent="0.25">
      <c r="A4" s="124" t="s">
        <v>18</v>
      </c>
      <c r="B4" s="72" t="s">
        <v>20</v>
      </c>
      <c r="C4" s="72" t="s">
        <v>22</v>
      </c>
      <c r="D4" s="72" t="s">
        <v>257</v>
      </c>
      <c r="E4" s="124" t="s">
        <v>18</v>
      </c>
      <c r="F4" s="125" t="s">
        <v>20</v>
      </c>
      <c r="G4" s="126" t="s">
        <v>258</v>
      </c>
      <c r="H4" s="124" t="s">
        <v>257</v>
      </c>
      <c r="I4" s="127" t="s">
        <v>259</v>
      </c>
      <c r="J4" s="125" t="s">
        <v>260</v>
      </c>
      <c r="K4" s="125" t="s">
        <v>261</v>
      </c>
      <c r="L4" s="125" t="s">
        <v>262</v>
      </c>
      <c r="M4" s="125" t="s">
        <v>263</v>
      </c>
      <c r="N4" s="128" t="s">
        <v>257</v>
      </c>
      <c r="O4" s="125" t="s">
        <v>81</v>
      </c>
      <c r="P4" s="129" t="s">
        <v>264</v>
      </c>
      <c r="S4" s="123"/>
    </row>
    <row r="5" spans="1:28" s="72" customFormat="1" x14ac:dyDescent="0.25">
      <c r="A5" s="130"/>
      <c r="B5" s="131"/>
      <c r="C5" s="131"/>
      <c r="D5" s="131"/>
      <c r="E5" s="130" t="s">
        <v>265</v>
      </c>
      <c r="F5" s="132" t="s">
        <v>265</v>
      </c>
      <c r="G5" s="133"/>
      <c r="H5" s="130" t="s">
        <v>266</v>
      </c>
      <c r="I5" s="134"/>
      <c r="J5" s="132" t="s">
        <v>267</v>
      </c>
      <c r="K5" s="132" t="s">
        <v>268</v>
      </c>
      <c r="L5" s="132" t="s">
        <v>269</v>
      </c>
      <c r="M5" s="132" t="s">
        <v>270</v>
      </c>
      <c r="N5" s="135" t="s">
        <v>271</v>
      </c>
      <c r="O5" s="130"/>
      <c r="P5" s="136"/>
      <c r="Q5" s="125"/>
    </row>
    <row r="6" spans="1:28" x14ac:dyDescent="0.25">
      <c r="A6" s="137"/>
      <c r="B6" s="64"/>
      <c r="C6" s="64"/>
      <c r="D6" s="64"/>
      <c r="E6" s="137"/>
      <c r="F6" s="64"/>
      <c r="G6" s="138"/>
      <c r="H6" s="137"/>
      <c r="I6" s="139"/>
      <c r="J6" s="64"/>
      <c r="K6" s="64"/>
      <c r="L6" s="64"/>
      <c r="M6" s="64"/>
      <c r="N6" s="139"/>
      <c r="O6" s="64"/>
      <c r="P6" s="138"/>
      <c r="S6" s="123"/>
    </row>
    <row r="7" spans="1:28" x14ac:dyDescent="0.25">
      <c r="A7" s="137"/>
      <c r="B7" s="64"/>
      <c r="C7" s="64">
        <v>4400</v>
      </c>
      <c r="D7" s="64">
        <v>5856</v>
      </c>
      <c r="E7" s="137"/>
      <c r="F7" s="64"/>
      <c r="G7" s="138">
        <v>21941.360000000001</v>
      </c>
      <c r="H7" s="137">
        <v>14640</v>
      </c>
      <c r="I7" s="139"/>
      <c r="J7" s="64"/>
      <c r="K7" s="64"/>
      <c r="L7" s="64">
        <v>122</v>
      </c>
      <c r="M7" s="64"/>
      <c r="N7" s="139"/>
      <c r="O7" s="64"/>
      <c r="P7" s="138"/>
      <c r="Q7" s="64"/>
      <c r="R7" s="64"/>
      <c r="S7" s="140"/>
      <c r="T7" s="64"/>
      <c r="U7" s="64"/>
      <c r="V7" s="64"/>
      <c r="W7" s="64"/>
      <c r="X7" s="64"/>
      <c r="Y7" s="64"/>
      <c r="Z7" s="64"/>
      <c r="AA7" s="64"/>
      <c r="AB7" s="64"/>
    </row>
    <row r="8" spans="1:28" x14ac:dyDescent="0.25">
      <c r="A8" s="137"/>
      <c r="B8" s="64"/>
      <c r="C8" s="64"/>
      <c r="D8" s="64"/>
      <c r="E8" s="137"/>
      <c r="F8" s="64"/>
      <c r="G8" s="138">
        <v>3050</v>
      </c>
      <c r="H8" s="137">
        <v>2928</v>
      </c>
      <c r="I8" s="139"/>
      <c r="J8" s="64"/>
      <c r="K8" s="64"/>
      <c r="L8" s="64">
        <v>11712</v>
      </c>
      <c r="M8" s="64"/>
      <c r="N8" s="139"/>
      <c r="O8" s="64"/>
      <c r="P8" s="138"/>
      <c r="Q8" s="64"/>
      <c r="R8" s="64"/>
      <c r="S8" s="140"/>
      <c r="T8" s="64"/>
      <c r="U8" s="64"/>
      <c r="V8" s="64"/>
      <c r="W8" s="64"/>
      <c r="X8" s="64"/>
      <c r="Y8" s="64"/>
      <c r="Z8" s="64"/>
      <c r="AA8" s="64"/>
      <c r="AB8" s="64"/>
    </row>
    <row r="9" spans="1:28" x14ac:dyDescent="0.25">
      <c r="A9" s="137"/>
      <c r="B9" s="64"/>
      <c r="C9" s="64"/>
      <c r="D9" s="64"/>
      <c r="E9" s="137"/>
      <c r="F9" s="64"/>
      <c r="G9" s="138">
        <v>3050</v>
      </c>
      <c r="H9" s="137"/>
      <c r="I9" s="139"/>
      <c r="J9" s="64"/>
      <c r="K9" s="64"/>
      <c r="L9" s="64">
        <v>488</v>
      </c>
      <c r="M9" s="64"/>
      <c r="N9" s="139"/>
      <c r="O9" s="64"/>
      <c r="P9" s="138"/>
      <c r="Q9" s="64"/>
      <c r="R9" s="64"/>
      <c r="S9" s="140"/>
      <c r="T9" s="64"/>
      <c r="U9" s="64"/>
      <c r="V9" s="64"/>
      <c r="W9" s="64"/>
      <c r="X9" s="64"/>
      <c r="Y9" s="64"/>
      <c r="Z9" s="64"/>
      <c r="AA9" s="64"/>
      <c r="AB9" s="64"/>
    </row>
    <row r="10" spans="1:28" x14ac:dyDescent="0.25">
      <c r="A10" s="137"/>
      <c r="B10" s="64"/>
      <c r="C10" s="64"/>
      <c r="D10" s="64"/>
      <c r="E10" s="137"/>
      <c r="F10" s="64"/>
      <c r="G10" s="138"/>
      <c r="H10" s="137"/>
      <c r="I10" s="139"/>
      <c r="J10" s="64"/>
      <c r="K10" s="64"/>
      <c r="L10" s="64">
        <v>219.6</v>
      </c>
      <c r="M10" s="64"/>
      <c r="N10" s="139"/>
      <c r="O10" s="64"/>
      <c r="P10" s="138"/>
      <c r="Q10" s="64"/>
      <c r="R10" s="64"/>
      <c r="S10" s="140"/>
      <c r="T10" s="64"/>
      <c r="U10" s="64"/>
      <c r="V10" s="64"/>
      <c r="W10" s="64"/>
      <c r="X10" s="64"/>
      <c r="Y10" s="64"/>
      <c r="Z10" s="64"/>
      <c r="AA10" s="64"/>
      <c r="AB10" s="64"/>
    </row>
    <row r="11" spans="1:28" x14ac:dyDescent="0.25">
      <c r="A11" s="137"/>
      <c r="B11" s="64"/>
      <c r="C11" s="64"/>
      <c r="D11" s="64"/>
      <c r="E11" s="137"/>
      <c r="F11" s="64"/>
      <c r="G11" s="138"/>
      <c r="H11" s="137"/>
      <c r="I11" s="139"/>
      <c r="J11" s="64"/>
      <c r="K11" s="64"/>
      <c r="L11" s="64"/>
      <c r="M11" s="64"/>
      <c r="N11" s="139"/>
      <c r="O11" s="64"/>
      <c r="P11" s="138"/>
      <c r="Q11" s="64"/>
      <c r="R11" s="64"/>
      <c r="S11" s="140"/>
      <c r="T11" s="64"/>
      <c r="U11" s="64"/>
      <c r="V11" s="64"/>
      <c r="W11" s="64"/>
      <c r="X11" s="64"/>
      <c r="Y11" s="64"/>
      <c r="Z11" s="64"/>
      <c r="AA11" s="64"/>
      <c r="AB11" s="64"/>
    </row>
    <row r="12" spans="1:28" x14ac:dyDescent="0.25">
      <c r="A12" s="137"/>
      <c r="B12" s="64"/>
      <c r="C12" s="64"/>
      <c r="D12" s="64"/>
      <c r="E12" s="137"/>
      <c r="F12" s="64"/>
      <c r="G12" s="138"/>
      <c r="H12" s="137"/>
      <c r="I12" s="139"/>
      <c r="J12" s="64"/>
      <c r="K12" s="64"/>
      <c r="L12" s="64"/>
      <c r="M12" s="64"/>
      <c r="N12" s="139"/>
      <c r="O12" s="64"/>
      <c r="P12" s="138"/>
      <c r="Q12" s="64"/>
      <c r="R12" s="64"/>
      <c r="S12" s="140"/>
      <c r="T12" s="64"/>
      <c r="U12" s="64"/>
      <c r="V12" s="64"/>
      <c r="W12" s="64"/>
      <c r="X12" s="64"/>
      <c r="Y12" s="64"/>
      <c r="Z12" s="64"/>
      <c r="AA12" s="64"/>
      <c r="AB12" s="64"/>
    </row>
    <row r="13" spans="1:28" x14ac:dyDescent="0.25">
      <c r="A13" s="137"/>
      <c r="B13" s="64"/>
      <c r="C13" s="64"/>
      <c r="D13" s="64"/>
      <c r="E13" s="137"/>
      <c r="F13" s="64"/>
      <c r="G13" s="138"/>
      <c r="H13" s="137"/>
      <c r="I13" s="139"/>
      <c r="J13" s="64"/>
      <c r="K13" s="64"/>
      <c r="L13" s="64"/>
      <c r="M13" s="64"/>
      <c r="N13" s="139"/>
      <c r="O13" s="64"/>
      <c r="P13" s="138"/>
      <c r="Q13" s="64"/>
      <c r="R13" s="64"/>
      <c r="S13" s="140"/>
      <c r="T13" s="64"/>
      <c r="U13" s="64"/>
      <c r="V13" s="64"/>
      <c r="W13" s="64"/>
      <c r="X13" s="64"/>
      <c r="Y13" s="64"/>
      <c r="Z13" s="64"/>
      <c r="AA13" s="64"/>
      <c r="AB13" s="64"/>
    </row>
    <row r="14" spans="1:28" x14ac:dyDescent="0.25">
      <c r="A14" s="137"/>
      <c r="B14" s="64"/>
      <c r="C14" s="64"/>
      <c r="D14" s="64"/>
      <c r="E14" s="137"/>
      <c r="F14" s="64"/>
      <c r="G14" s="138"/>
      <c r="H14" s="137"/>
      <c r="I14" s="139"/>
      <c r="J14" s="64"/>
      <c r="K14" s="64"/>
      <c r="L14" s="64"/>
      <c r="M14" s="64"/>
      <c r="N14" s="139"/>
      <c r="O14" s="64"/>
      <c r="P14" s="138"/>
      <c r="Q14" s="64"/>
      <c r="R14" s="64"/>
      <c r="S14" s="140"/>
      <c r="T14" s="64"/>
      <c r="U14" s="64"/>
      <c r="V14" s="64"/>
      <c r="W14" s="64"/>
      <c r="X14" s="64"/>
      <c r="Y14" s="64"/>
      <c r="Z14" s="64"/>
      <c r="AA14" s="64"/>
      <c r="AB14" s="64"/>
    </row>
    <row r="15" spans="1:28" x14ac:dyDescent="0.25">
      <c r="A15" s="137"/>
      <c r="B15" s="64"/>
      <c r="C15" s="64"/>
      <c r="D15" s="64"/>
      <c r="E15" s="137"/>
      <c r="F15" s="64"/>
      <c r="G15" s="138"/>
      <c r="H15" s="137"/>
      <c r="I15" s="139"/>
      <c r="J15" s="64"/>
      <c r="K15" s="64"/>
      <c r="L15" s="64"/>
      <c r="M15" s="64"/>
      <c r="N15" s="139"/>
      <c r="O15" s="64"/>
      <c r="P15" s="138"/>
      <c r="Q15" s="64"/>
      <c r="R15" s="64"/>
      <c r="S15" s="140"/>
      <c r="T15" s="64"/>
      <c r="U15" s="64"/>
      <c r="V15" s="64"/>
      <c r="W15" s="64"/>
      <c r="X15" s="64"/>
      <c r="Y15" s="64"/>
      <c r="Z15" s="64"/>
      <c r="AA15" s="64"/>
      <c r="AB15" s="64"/>
    </row>
    <row r="16" spans="1:28" x14ac:dyDescent="0.25">
      <c r="A16" s="137"/>
      <c r="B16" s="64"/>
      <c r="C16" s="64"/>
      <c r="D16" s="64"/>
      <c r="E16" s="137"/>
      <c r="F16" s="64"/>
      <c r="G16" s="138"/>
      <c r="H16" s="137"/>
      <c r="I16" s="139"/>
      <c r="J16" s="64"/>
      <c r="K16" s="64"/>
      <c r="L16" s="64"/>
      <c r="M16" s="64"/>
      <c r="N16" s="139"/>
      <c r="O16" s="64"/>
      <c r="P16" s="138"/>
      <c r="Q16" s="64"/>
      <c r="R16" s="64"/>
      <c r="S16" s="140"/>
      <c r="T16" s="64"/>
      <c r="U16" s="64"/>
      <c r="V16" s="64"/>
      <c r="W16" s="64"/>
      <c r="X16" s="64"/>
      <c r="Y16" s="64"/>
      <c r="Z16" s="64"/>
      <c r="AA16" s="64"/>
      <c r="AB16" s="64"/>
    </row>
    <row r="17" spans="1:28" x14ac:dyDescent="0.25">
      <c r="A17" s="137"/>
      <c r="B17" s="64"/>
      <c r="C17" s="64"/>
      <c r="D17" s="64"/>
      <c r="E17" s="137"/>
      <c r="F17" s="64"/>
      <c r="G17" s="141">
        <f>'TITOLO 2'!D5</f>
        <v>188253.83999999997</v>
      </c>
      <c r="H17" s="137"/>
      <c r="I17" s="139"/>
      <c r="J17" s="64"/>
      <c r="K17" s="64"/>
      <c r="L17" s="64"/>
      <c r="M17" s="64"/>
      <c r="N17" s="139"/>
      <c r="O17" s="64"/>
      <c r="P17" s="138"/>
      <c r="Q17" s="64"/>
      <c r="R17" s="64"/>
      <c r="S17" s="140"/>
      <c r="T17" s="64"/>
      <c r="U17" s="64"/>
      <c r="V17" s="64"/>
      <c r="W17" s="64"/>
      <c r="X17" s="64"/>
      <c r="Y17" s="64"/>
      <c r="Z17" s="64"/>
      <c r="AA17" s="64"/>
      <c r="AB17" s="64"/>
    </row>
    <row r="18" spans="1:28" x14ac:dyDescent="0.25">
      <c r="A18" s="137"/>
      <c r="B18" s="64"/>
      <c r="C18" s="64"/>
      <c r="D18" s="64"/>
      <c r="E18" s="137"/>
      <c r="F18" s="64"/>
      <c r="G18" s="138"/>
      <c r="H18" s="137"/>
      <c r="I18" s="139"/>
      <c r="J18" s="64"/>
      <c r="K18" s="64"/>
      <c r="L18" s="64"/>
      <c r="M18" s="64"/>
      <c r="N18" s="139"/>
      <c r="O18" s="64"/>
      <c r="P18" s="138"/>
      <c r="Q18" s="64"/>
      <c r="R18" s="64"/>
      <c r="S18" s="140"/>
      <c r="T18" s="64"/>
      <c r="U18" s="64"/>
      <c r="V18" s="64"/>
      <c r="W18" s="64"/>
      <c r="X18" s="64"/>
      <c r="Y18" s="64"/>
      <c r="Z18" s="64"/>
      <c r="AA18" s="64"/>
      <c r="AB18" s="64"/>
    </row>
    <row r="19" spans="1:28" x14ac:dyDescent="0.25">
      <c r="A19" s="137"/>
      <c r="B19" s="64"/>
      <c r="C19" s="64"/>
      <c r="D19" s="64"/>
      <c r="E19" s="137"/>
      <c r="F19" s="64"/>
      <c r="G19" s="138"/>
      <c r="H19" s="137"/>
      <c r="I19" s="139"/>
      <c r="J19" s="64"/>
      <c r="K19" s="64"/>
      <c r="L19" s="64"/>
      <c r="M19" s="64"/>
      <c r="N19" s="139"/>
      <c r="O19" s="64"/>
      <c r="P19" s="138"/>
      <c r="Q19" s="64"/>
      <c r="R19" s="142">
        <f>'TITOLO 2'!D2</f>
        <v>256660.8</v>
      </c>
      <c r="S19" s="140"/>
      <c r="T19" s="64"/>
      <c r="U19" s="64"/>
      <c r="V19" s="64"/>
      <c r="W19" s="64"/>
      <c r="X19" s="64"/>
      <c r="Y19" s="64"/>
      <c r="Z19" s="64"/>
      <c r="AA19" s="64"/>
      <c r="AB19" s="64"/>
    </row>
    <row r="20" spans="1:28" x14ac:dyDescent="0.25">
      <c r="A20" s="143">
        <f t="shared" ref="A20:P20" si="0">SUM(A6:A19)</f>
        <v>0</v>
      </c>
      <c r="B20" s="144">
        <f t="shared" si="0"/>
        <v>0</v>
      </c>
      <c r="C20" s="144">
        <f t="shared" si="0"/>
        <v>4400</v>
      </c>
      <c r="D20" s="145">
        <f t="shared" si="0"/>
        <v>5856</v>
      </c>
      <c r="E20" s="143">
        <f t="shared" si="0"/>
        <v>0</v>
      </c>
      <c r="F20" s="144">
        <f t="shared" si="0"/>
        <v>0</v>
      </c>
      <c r="G20" s="143">
        <f t="shared" si="0"/>
        <v>216295.19999999995</v>
      </c>
      <c r="H20" s="143">
        <f t="shared" si="0"/>
        <v>17568</v>
      </c>
      <c r="I20" s="145">
        <f t="shared" si="0"/>
        <v>0</v>
      </c>
      <c r="J20" s="144">
        <f t="shared" si="0"/>
        <v>0</v>
      </c>
      <c r="K20" s="144">
        <f t="shared" si="0"/>
        <v>0</v>
      </c>
      <c r="L20" s="144">
        <f t="shared" si="0"/>
        <v>12541.6</v>
      </c>
      <c r="M20" s="144">
        <f t="shared" si="0"/>
        <v>0</v>
      </c>
      <c r="N20" s="145">
        <f t="shared" si="0"/>
        <v>0</v>
      </c>
      <c r="O20" s="143">
        <f t="shared" si="0"/>
        <v>0</v>
      </c>
      <c r="P20" s="146">
        <f t="shared" si="0"/>
        <v>0</v>
      </c>
      <c r="Q20" s="147">
        <f>SUM(A20:P20)</f>
        <v>256660.79999999996</v>
      </c>
      <c r="R20" s="148" t="s">
        <v>272</v>
      </c>
      <c r="S20" s="149"/>
      <c r="T20" s="64"/>
      <c r="U20" s="64"/>
      <c r="V20" s="64"/>
      <c r="W20" s="64"/>
      <c r="X20" s="64"/>
      <c r="Y20" s="64"/>
      <c r="Z20" s="64"/>
      <c r="AA20" s="64"/>
      <c r="AB20" s="64"/>
    </row>
    <row r="21" spans="1:28" s="72" customFormat="1" x14ac:dyDescent="0.25">
      <c r="A21" s="71"/>
      <c r="B21" s="71"/>
      <c r="C21" s="71"/>
      <c r="D21" s="71"/>
      <c r="E21" s="71"/>
      <c r="F21" s="71"/>
      <c r="G21" s="71"/>
      <c r="H21" s="71"/>
      <c r="I21" s="71"/>
      <c r="J21" s="71"/>
      <c r="K21" s="71"/>
      <c r="L21" s="71"/>
      <c r="M21" s="71"/>
      <c r="N21" s="71"/>
      <c r="O21" s="71"/>
      <c r="P21" s="71"/>
      <c r="Q21" s="71"/>
      <c r="R21" s="71"/>
      <c r="S21" s="115"/>
      <c r="T21" s="71"/>
      <c r="U21" s="71"/>
      <c r="V21" s="71"/>
      <c r="W21" s="71"/>
      <c r="X21" s="71"/>
      <c r="Y21" s="71"/>
      <c r="Z21" s="71"/>
      <c r="AA21" s="71"/>
      <c r="AB21" s="71"/>
    </row>
    <row r="22" spans="1:28" s="72" customFormat="1" ht="18.75" x14ac:dyDescent="0.3">
      <c r="A22" s="71"/>
      <c r="B22" s="71"/>
      <c r="C22" s="71"/>
      <c r="D22" s="114" t="s">
        <v>273</v>
      </c>
      <c r="E22" s="71"/>
      <c r="F22" s="71"/>
      <c r="G22" s="71"/>
      <c r="H22" s="71"/>
      <c r="I22" s="71"/>
      <c r="J22" s="71"/>
      <c r="K22" s="71"/>
      <c r="L22" s="71"/>
      <c r="M22" s="71"/>
      <c r="N22" s="71"/>
      <c r="O22" s="71"/>
      <c r="P22" s="71"/>
      <c r="Q22" s="71"/>
      <c r="R22" s="71"/>
      <c r="S22" s="115"/>
      <c r="T22" s="71"/>
      <c r="U22" s="71"/>
      <c r="V22" s="71"/>
      <c r="W22" s="71"/>
      <c r="X22" s="71"/>
      <c r="Y22" s="71"/>
      <c r="Z22" s="71"/>
      <c r="AA22" s="71"/>
      <c r="AB22" s="71"/>
    </row>
    <row r="23" spans="1:28" s="72" customFormat="1" x14ac:dyDescent="0.25">
      <c r="A23" s="71"/>
      <c r="B23" s="71"/>
      <c r="C23" s="71"/>
      <c r="D23" s="71"/>
      <c r="E23" s="71"/>
      <c r="F23" s="71"/>
      <c r="G23" s="71"/>
      <c r="H23" s="71"/>
      <c r="I23" s="71"/>
      <c r="J23" s="71"/>
      <c r="K23" s="71"/>
      <c r="L23" s="71"/>
      <c r="M23" s="71"/>
      <c r="N23" s="71"/>
      <c r="O23" s="71"/>
      <c r="P23" s="71"/>
      <c r="Q23" s="71"/>
      <c r="R23" s="71"/>
      <c r="S23" s="115"/>
      <c r="T23" s="71"/>
      <c r="U23" s="71"/>
      <c r="V23" s="71"/>
      <c r="W23" s="71"/>
      <c r="X23" s="71"/>
      <c r="Y23" s="71"/>
      <c r="Z23" s="71"/>
      <c r="AA23" s="71"/>
      <c r="AB23" s="71"/>
    </row>
    <row r="24" spans="1:28" x14ac:dyDescent="0.25">
      <c r="A24" s="116" t="s">
        <v>250</v>
      </c>
      <c r="B24" s="117"/>
      <c r="C24" s="117"/>
      <c r="D24" s="117"/>
      <c r="E24" s="116" t="s">
        <v>251</v>
      </c>
      <c r="F24" s="118"/>
      <c r="G24" s="119" t="s">
        <v>252</v>
      </c>
      <c r="H24" s="116" t="s">
        <v>253</v>
      </c>
      <c r="I24" s="120"/>
      <c r="J24" s="121" t="s">
        <v>254</v>
      </c>
      <c r="K24" s="118"/>
      <c r="L24" s="118"/>
      <c r="M24" s="118"/>
      <c r="N24" s="122"/>
      <c r="O24" s="117" t="s">
        <v>255</v>
      </c>
      <c r="P24" s="119" t="s">
        <v>256</v>
      </c>
      <c r="S24" s="123"/>
    </row>
    <row r="25" spans="1:28" x14ac:dyDescent="0.25">
      <c r="A25" s="124" t="s">
        <v>18</v>
      </c>
      <c r="B25" s="72" t="s">
        <v>20</v>
      </c>
      <c r="C25" s="72" t="s">
        <v>22</v>
      </c>
      <c r="D25" s="72" t="s">
        <v>257</v>
      </c>
      <c r="E25" s="124" t="s">
        <v>18</v>
      </c>
      <c r="F25" s="125" t="s">
        <v>20</v>
      </c>
      <c r="G25" s="126" t="s">
        <v>258</v>
      </c>
      <c r="H25" s="124" t="s">
        <v>257</v>
      </c>
      <c r="I25" s="127" t="s">
        <v>259</v>
      </c>
      <c r="J25" s="125" t="s">
        <v>260</v>
      </c>
      <c r="K25" s="125" t="s">
        <v>261</v>
      </c>
      <c r="L25" s="125" t="s">
        <v>262</v>
      </c>
      <c r="M25" s="125" t="s">
        <v>263</v>
      </c>
      <c r="N25" s="128" t="s">
        <v>257</v>
      </c>
      <c r="O25" s="125" t="s">
        <v>81</v>
      </c>
      <c r="P25" s="129" t="s">
        <v>264</v>
      </c>
      <c r="S25" s="123"/>
    </row>
    <row r="26" spans="1:28" s="72" customFormat="1" x14ac:dyDescent="0.25">
      <c r="A26" s="130"/>
      <c r="B26" s="131"/>
      <c r="C26" s="131"/>
      <c r="D26" s="131"/>
      <c r="E26" s="130" t="s">
        <v>265</v>
      </c>
      <c r="F26" s="132" t="s">
        <v>265</v>
      </c>
      <c r="G26" s="133"/>
      <c r="H26" s="130" t="s">
        <v>266</v>
      </c>
      <c r="I26" s="134"/>
      <c r="J26" s="132" t="s">
        <v>267</v>
      </c>
      <c r="K26" s="132" t="s">
        <v>268</v>
      </c>
      <c r="L26" s="132" t="s">
        <v>269</v>
      </c>
      <c r="M26" s="132" t="s">
        <v>270</v>
      </c>
      <c r="N26" s="135" t="s">
        <v>271</v>
      </c>
      <c r="O26" s="130"/>
      <c r="P26" s="136"/>
      <c r="Q26" s="125"/>
    </row>
    <row r="27" spans="1:28" x14ac:dyDescent="0.25">
      <c r="A27" s="137"/>
      <c r="B27" s="64"/>
      <c r="C27" s="64"/>
      <c r="D27" s="64"/>
      <c r="E27" s="137"/>
      <c r="F27" s="64"/>
      <c r="G27" s="138"/>
      <c r="H27" s="137"/>
      <c r="I27" s="150"/>
      <c r="J27" s="64"/>
      <c r="K27" s="64"/>
      <c r="L27" s="64"/>
      <c r="M27" s="64"/>
      <c r="N27" s="139"/>
      <c r="O27" s="64"/>
      <c r="P27" s="138"/>
      <c r="Q27" s="64"/>
      <c r="R27" s="64"/>
      <c r="S27" s="140"/>
      <c r="T27" s="64"/>
      <c r="U27" s="64"/>
      <c r="V27" s="64"/>
      <c r="W27" s="64"/>
      <c r="X27" s="64"/>
      <c r="Y27" s="64"/>
      <c r="Z27" s="64"/>
      <c r="AA27" s="64"/>
      <c r="AB27" s="64"/>
    </row>
    <row r="28" spans="1:28" x14ac:dyDescent="0.25">
      <c r="A28" s="137"/>
      <c r="B28" s="64"/>
      <c r="C28" s="64"/>
      <c r="D28" s="64"/>
      <c r="E28" s="137"/>
      <c r="F28" s="64"/>
      <c r="G28" s="138"/>
      <c r="H28" s="137"/>
      <c r="I28" s="139"/>
      <c r="J28" s="64"/>
      <c r="K28" s="64"/>
      <c r="L28" s="64"/>
      <c r="M28" s="64"/>
      <c r="N28" s="139"/>
      <c r="O28" s="64"/>
      <c r="P28" s="138"/>
      <c r="Q28" s="64"/>
      <c r="R28" s="64"/>
      <c r="S28" s="140"/>
      <c r="T28" s="64"/>
      <c r="U28" s="64"/>
      <c r="V28" s="64"/>
      <c r="W28" s="64"/>
      <c r="X28" s="64"/>
      <c r="Y28" s="64"/>
      <c r="Z28" s="64"/>
      <c r="AA28" s="64"/>
      <c r="AB28" s="64"/>
    </row>
    <row r="29" spans="1:28" x14ac:dyDescent="0.25">
      <c r="A29" s="137"/>
      <c r="B29" s="64"/>
      <c r="C29" s="64"/>
      <c r="D29" s="64"/>
      <c r="E29" s="137"/>
      <c r="F29" s="64"/>
      <c r="G29" s="138"/>
      <c r="H29" s="137"/>
      <c r="I29" s="139"/>
      <c r="J29" s="64"/>
      <c r="K29" s="64"/>
      <c r="L29" s="64"/>
      <c r="M29" s="64"/>
      <c r="N29" s="139"/>
      <c r="O29" s="64"/>
      <c r="P29" s="138"/>
      <c r="Q29" s="64"/>
      <c r="R29" s="64"/>
      <c r="S29" s="140"/>
      <c r="T29" s="64"/>
      <c r="U29" s="64"/>
      <c r="V29" s="64"/>
      <c r="W29" s="64"/>
      <c r="X29" s="64"/>
      <c r="Y29" s="64"/>
      <c r="Z29" s="64"/>
      <c r="AA29" s="64"/>
      <c r="AB29" s="64"/>
    </row>
    <row r="30" spans="1:28" x14ac:dyDescent="0.25">
      <c r="A30" s="143">
        <f t="shared" ref="A30:P30" si="1">SUM(A27:A29)</f>
        <v>0</v>
      </c>
      <c r="B30" s="144">
        <f t="shared" si="1"/>
        <v>0</v>
      </c>
      <c r="C30" s="144">
        <f t="shared" si="1"/>
        <v>0</v>
      </c>
      <c r="D30" s="145">
        <f t="shared" si="1"/>
        <v>0</v>
      </c>
      <c r="E30" s="143">
        <f t="shared" si="1"/>
        <v>0</v>
      </c>
      <c r="F30" s="145">
        <f t="shared" si="1"/>
        <v>0</v>
      </c>
      <c r="G30" s="143">
        <f t="shared" si="1"/>
        <v>0</v>
      </c>
      <c r="H30" s="143">
        <f t="shared" si="1"/>
        <v>0</v>
      </c>
      <c r="I30" s="145">
        <f t="shared" si="1"/>
        <v>0</v>
      </c>
      <c r="J30" s="144">
        <f t="shared" si="1"/>
        <v>0</v>
      </c>
      <c r="K30" s="144">
        <f t="shared" si="1"/>
        <v>0</v>
      </c>
      <c r="L30" s="144">
        <f t="shared" si="1"/>
        <v>0</v>
      </c>
      <c r="M30" s="144">
        <f t="shared" si="1"/>
        <v>0</v>
      </c>
      <c r="N30" s="145">
        <f t="shared" si="1"/>
        <v>0</v>
      </c>
      <c r="O30" s="143">
        <f t="shared" si="1"/>
        <v>0</v>
      </c>
      <c r="P30" s="146">
        <f t="shared" si="1"/>
        <v>0</v>
      </c>
      <c r="Q30" s="147">
        <f>SUM(A30:P30)</f>
        <v>0</v>
      </c>
      <c r="R30" s="147" t="s">
        <v>274</v>
      </c>
      <c r="S30" s="149"/>
      <c r="T30" s="64"/>
      <c r="U30" s="64"/>
      <c r="V30" s="64"/>
      <c r="W30" s="64"/>
      <c r="X30" s="64"/>
      <c r="Y30" s="64"/>
      <c r="Z30" s="64"/>
      <c r="AA30" s="64"/>
      <c r="AB30" s="64"/>
    </row>
    <row r="31" spans="1:28" ht="18.75" x14ac:dyDescent="0.3">
      <c r="A31" s="64"/>
      <c r="B31" s="64"/>
      <c r="C31" s="64"/>
      <c r="D31" s="152"/>
      <c r="E31" s="64"/>
      <c r="F31" s="64"/>
      <c r="G31" s="64"/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</row>
    <row r="47" spans="1:28" x14ac:dyDescent="0.25">
      <c r="A47" s="64"/>
      <c r="B47" s="64"/>
      <c r="C47" s="64"/>
      <c r="D47" s="64"/>
      <c r="E47" s="64"/>
      <c r="F47" s="64"/>
      <c r="G47" s="64"/>
      <c r="H47" s="64"/>
      <c r="I47" s="64"/>
      <c r="J47" s="64"/>
      <c r="K47" s="64"/>
      <c r="L47" s="64"/>
      <c r="M47" s="64"/>
      <c r="N47" s="64"/>
      <c r="O47" s="64"/>
      <c r="P47" s="64"/>
      <c r="Q47" s="64"/>
      <c r="R47" s="64"/>
      <c r="S47" s="64"/>
      <c r="T47" s="64"/>
      <c r="U47" s="64"/>
      <c r="V47" s="64"/>
      <c r="W47" s="64"/>
      <c r="X47" s="64"/>
      <c r="Y47" s="64"/>
      <c r="Z47" s="64"/>
      <c r="AA47" s="64"/>
      <c r="AB47" s="64"/>
    </row>
    <row r="48" spans="1:28" x14ac:dyDescent="0.25">
      <c r="A48" s="64"/>
      <c r="B48" s="64"/>
      <c r="C48" s="64"/>
      <c r="D48" s="64"/>
      <c r="E48" s="64"/>
      <c r="F48" s="64"/>
      <c r="G48" s="64"/>
      <c r="H48" s="64"/>
      <c r="I48" s="64"/>
      <c r="J48" s="64"/>
      <c r="K48" s="64"/>
      <c r="L48" s="64"/>
      <c r="M48" s="64"/>
      <c r="N48" s="64"/>
      <c r="O48" s="64"/>
      <c r="P48" s="64"/>
      <c r="Q48" s="64"/>
      <c r="R48" s="64"/>
      <c r="S48" s="64"/>
      <c r="T48" s="64"/>
      <c r="U48" s="64"/>
      <c r="V48" s="64"/>
      <c r="W48" s="64"/>
      <c r="X48" s="64"/>
      <c r="Y48" s="64"/>
      <c r="Z48" s="64"/>
      <c r="AA48" s="64"/>
      <c r="AB48" s="64"/>
    </row>
    <row r="49" spans="1:28" x14ac:dyDescent="0.25">
      <c r="A49" s="64"/>
      <c r="B49" s="64"/>
      <c r="C49" s="64"/>
      <c r="D49" s="64"/>
      <c r="E49" s="64"/>
      <c r="F49" s="64"/>
      <c r="G49" s="64"/>
      <c r="H49" s="64"/>
      <c r="I49" s="64"/>
      <c r="J49" s="64"/>
      <c r="K49" s="64"/>
      <c r="L49" s="64"/>
      <c r="M49" s="64"/>
      <c r="N49" s="64"/>
      <c r="O49" s="64"/>
      <c r="P49" s="64"/>
      <c r="Q49" s="64"/>
      <c r="R49" s="64"/>
      <c r="S49" s="64"/>
      <c r="T49" s="64"/>
      <c r="U49" s="64"/>
      <c r="V49" s="64"/>
      <c r="W49" s="64"/>
      <c r="X49" s="64"/>
      <c r="Y49" s="64"/>
      <c r="Z49" s="64"/>
      <c r="AA49" s="64"/>
      <c r="AB49" s="64"/>
    </row>
    <row r="50" spans="1:28" x14ac:dyDescent="0.25">
      <c r="A50" s="64"/>
      <c r="B50" s="64"/>
      <c r="C50" s="64"/>
      <c r="D50" s="64"/>
      <c r="E50" s="64"/>
      <c r="F50" s="64"/>
      <c r="G50" s="64"/>
      <c r="H50" s="64"/>
      <c r="I50" s="64"/>
      <c r="J50" s="64"/>
      <c r="K50" s="64"/>
      <c r="L50" s="64"/>
      <c r="M50" s="64"/>
      <c r="N50" s="64"/>
      <c r="O50" s="64"/>
      <c r="P50" s="64"/>
      <c r="Q50" s="64"/>
      <c r="R50" s="64"/>
      <c r="S50" s="64"/>
      <c r="T50" s="64"/>
      <c r="U50" s="64"/>
      <c r="V50" s="64"/>
      <c r="W50" s="64"/>
      <c r="X50" s="64"/>
      <c r="Y50" s="64"/>
      <c r="Z50" s="64"/>
      <c r="AA50" s="64"/>
      <c r="AB50" s="64"/>
    </row>
    <row r="51" spans="1:28" x14ac:dyDescent="0.25">
      <c r="A51" s="64"/>
      <c r="B51" s="64"/>
      <c r="C51" s="64"/>
      <c r="D51" s="64"/>
      <c r="E51" s="64"/>
      <c r="F51" s="64"/>
      <c r="G51" s="64"/>
      <c r="H51" s="64"/>
      <c r="I51" s="64"/>
      <c r="J51" s="64"/>
      <c r="K51" s="64"/>
      <c r="L51" s="64"/>
      <c r="M51" s="64"/>
      <c r="N51" s="64"/>
      <c r="O51" s="64"/>
      <c r="P51" s="64"/>
      <c r="Q51" s="64"/>
      <c r="R51" s="64"/>
      <c r="S51" s="64"/>
      <c r="T51" s="64"/>
      <c r="U51" s="64"/>
      <c r="V51" s="64"/>
      <c r="W51" s="64"/>
      <c r="X51" s="64"/>
      <c r="Y51" s="64"/>
      <c r="Z51" s="64"/>
      <c r="AA51" s="64"/>
      <c r="AB51" s="64"/>
    </row>
    <row r="52" spans="1:28" x14ac:dyDescent="0.25">
      <c r="A52" s="64"/>
      <c r="B52" s="64"/>
      <c r="C52" s="64"/>
      <c r="D52" s="64"/>
      <c r="E52" s="64"/>
      <c r="F52" s="64"/>
      <c r="G52" s="64"/>
      <c r="H52" s="64"/>
      <c r="I52" s="64"/>
      <c r="J52" s="64"/>
      <c r="K52" s="64"/>
      <c r="L52" s="64"/>
      <c r="M52" s="64"/>
      <c r="N52" s="64"/>
      <c r="O52" s="64"/>
      <c r="P52" s="64"/>
      <c r="Q52" s="64"/>
      <c r="R52" s="64"/>
      <c r="S52" s="64"/>
      <c r="T52" s="64"/>
      <c r="U52" s="64"/>
      <c r="V52" s="64"/>
      <c r="W52" s="64"/>
      <c r="X52" s="64"/>
      <c r="Y52" s="64"/>
      <c r="Z52" s="64"/>
      <c r="AA52" s="64"/>
      <c r="AB52" s="64"/>
    </row>
    <row r="53" spans="1:28" x14ac:dyDescent="0.25">
      <c r="A53" s="64"/>
      <c r="B53" s="64"/>
      <c r="C53" s="64"/>
      <c r="D53" s="64"/>
      <c r="E53" s="64"/>
      <c r="F53" s="64"/>
      <c r="G53" s="64"/>
      <c r="H53" s="64"/>
      <c r="I53" s="64"/>
      <c r="J53" s="64"/>
      <c r="K53" s="64"/>
      <c r="L53" s="64"/>
      <c r="M53" s="64"/>
      <c r="N53" s="64"/>
      <c r="O53" s="64"/>
      <c r="P53" s="64"/>
      <c r="Q53" s="64"/>
      <c r="R53" s="64"/>
      <c r="S53" s="64"/>
      <c r="T53" s="64"/>
      <c r="U53" s="64"/>
      <c r="V53" s="64"/>
      <c r="W53" s="64"/>
      <c r="X53" s="64"/>
      <c r="Y53" s="64"/>
      <c r="Z53" s="64"/>
      <c r="AA53" s="64"/>
      <c r="AB53" s="64"/>
    </row>
    <row r="54" spans="1:28" x14ac:dyDescent="0.25">
      <c r="A54" s="64"/>
      <c r="B54" s="64"/>
      <c r="C54" s="64"/>
      <c r="D54" s="64"/>
      <c r="E54" s="64"/>
      <c r="F54" s="64"/>
      <c r="G54" s="64"/>
      <c r="H54" s="64"/>
      <c r="I54" s="64"/>
      <c r="J54" s="64"/>
      <c r="K54" s="64"/>
      <c r="L54" s="64"/>
      <c r="M54" s="64"/>
      <c r="N54" s="64"/>
      <c r="O54" s="64"/>
      <c r="P54" s="64"/>
      <c r="Q54" s="64"/>
      <c r="R54" s="64"/>
      <c r="S54" s="64"/>
      <c r="T54" s="64"/>
      <c r="U54" s="64"/>
      <c r="V54" s="64"/>
      <c r="W54" s="64"/>
      <c r="X54" s="64"/>
      <c r="Y54" s="64"/>
      <c r="Z54" s="64"/>
      <c r="AA54" s="64"/>
      <c r="AB54" s="64"/>
    </row>
    <row r="55" spans="1:28" x14ac:dyDescent="0.25">
      <c r="A55" s="64"/>
      <c r="B55" s="64"/>
      <c r="C55" s="64"/>
      <c r="D55" s="64"/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64"/>
      <c r="P55" s="64"/>
      <c r="Q55" s="64"/>
      <c r="R55" s="64"/>
      <c r="S55" s="64"/>
      <c r="T55" s="64"/>
      <c r="U55" s="64"/>
      <c r="V55" s="64"/>
      <c r="W55" s="64"/>
      <c r="X55" s="64"/>
      <c r="Y55" s="64"/>
      <c r="Z55" s="64"/>
      <c r="AA55" s="64"/>
      <c r="AB55" s="64"/>
    </row>
    <row r="56" spans="1:28" x14ac:dyDescent="0.25">
      <c r="A56" s="64"/>
      <c r="B56" s="64"/>
      <c r="C56" s="64"/>
      <c r="D56" s="64"/>
      <c r="E56" s="64"/>
      <c r="F56" s="64"/>
      <c r="G56" s="64"/>
      <c r="H56" s="64"/>
      <c r="I56" s="64"/>
      <c r="J56" s="64"/>
      <c r="K56" s="64"/>
      <c r="L56" s="64"/>
      <c r="M56" s="64"/>
      <c r="N56" s="64"/>
      <c r="O56" s="64"/>
      <c r="P56" s="64"/>
      <c r="Q56" s="64"/>
      <c r="R56" s="64"/>
      <c r="S56" s="64"/>
      <c r="T56" s="64"/>
      <c r="U56" s="64"/>
      <c r="V56" s="64"/>
      <c r="W56" s="64"/>
      <c r="X56" s="64"/>
      <c r="Y56" s="64"/>
      <c r="Z56" s="64"/>
      <c r="AA56" s="64"/>
      <c r="AB56" s="64"/>
    </row>
    <row r="57" spans="1:28" x14ac:dyDescent="0.25">
      <c r="A57" s="64"/>
      <c r="B57" s="64"/>
      <c r="C57" s="64"/>
      <c r="D57" s="64"/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64"/>
      <c r="V57" s="64"/>
      <c r="W57" s="64"/>
      <c r="X57" s="64"/>
      <c r="Y57" s="64"/>
      <c r="Z57" s="64"/>
      <c r="AA57" s="64"/>
      <c r="AB57" s="64"/>
    </row>
    <row r="58" spans="1:28" x14ac:dyDescent="0.25">
      <c r="A58" s="64"/>
      <c r="B58" s="64"/>
      <c r="C58" s="64"/>
      <c r="D58" s="64"/>
      <c r="E58" s="64"/>
      <c r="F58" s="64"/>
      <c r="G58" s="64"/>
      <c r="H58" s="64"/>
      <c r="I58" s="64"/>
      <c r="J58" s="64"/>
      <c r="K58" s="64"/>
      <c r="L58" s="64"/>
      <c r="M58" s="64"/>
      <c r="N58" s="64"/>
      <c r="O58" s="64"/>
      <c r="P58" s="64"/>
      <c r="Q58" s="64"/>
      <c r="R58" s="64"/>
      <c r="S58" s="64"/>
      <c r="T58" s="64"/>
      <c r="U58" s="64"/>
      <c r="V58" s="64"/>
      <c r="W58" s="64"/>
      <c r="X58" s="64"/>
      <c r="Y58" s="64"/>
      <c r="Z58" s="64"/>
      <c r="AA58" s="64"/>
      <c r="AB58" s="64"/>
    </row>
    <row r="59" spans="1:28" x14ac:dyDescent="0.25">
      <c r="A59" s="64"/>
      <c r="B59" s="64"/>
      <c r="C59" s="64"/>
      <c r="D59" s="64"/>
      <c r="E59" s="64"/>
      <c r="F59" s="64"/>
      <c r="G59" s="64"/>
      <c r="H59" s="64"/>
      <c r="I59" s="64"/>
      <c r="J59" s="64"/>
      <c r="K59" s="64"/>
      <c r="L59" s="64"/>
      <c r="M59" s="64"/>
      <c r="N59" s="64"/>
      <c r="O59" s="64"/>
      <c r="P59" s="64"/>
      <c r="Q59" s="64"/>
      <c r="R59" s="64"/>
      <c r="S59" s="64"/>
      <c r="T59" s="64"/>
      <c r="U59" s="64"/>
      <c r="V59" s="64"/>
      <c r="W59" s="64"/>
      <c r="X59" s="64"/>
      <c r="Y59" s="64"/>
      <c r="Z59" s="64"/>
      <c r="AA59" s="64"/>
      <c r="AB59" s="64"/>
    </row>
    <row r="60" spans="1:28" x14ac:dyDescent="0.25">
      <c r="A60" s="64"/>
      <c r="B60" s="64"/>
      <c r="C60" s="64"/>
      <c r="D60" s="64"/>
      <c r="E60" s="64"/>
      <c r="F60" s="64"/>
      <c r="G60" s="64"/>
      <c r="H60" s="64"/>
      <c r="I60" s="64"/>
      <c r="J60" s="64"/>
      <c r="K60" s="64"/>
      <c r="L60" s="64"/>
      <c r="M60" s="64"/>
      <c r="N60" s="64"/>
      <c r="O60" s="64"/>
      <c r="P60" s="64"/>
      <c r="Q60" s="64"/>
      <c r="R60" s="64"/>
      <c r="S60" s="64"/>
      <c r="T60" s="64"/>
      <c r="U60" s="64"/>
      <c r="V60" s="64"/>
      <c r="W60" s="64"/>
      <c r="X60" s="64"/>
      <c r="Y60" s="64"/>
      <c r="Z60" s="64"/>
      <c r="AA60" s="64"/>
      <c r="AB60" s="64"/>
    </row>
    <row r="61" spans="1:28" x14ac:dyDescent="0.25">
      <c r="A61" s="64"/>
      <c r="B61" s="64"/>
      <c r="C61" s="64"/>
      <c r="D61" s="64"/>
      <c r="E61" s="64"/>
      <c r="F61" s="64"/>
      <c r="G61" s="64"/>
      <c r="H61" s="64"/>
      <c r="I61" s="64"/>
      <c r="J61" s="64"/>
      <c r="K61" s="64"/>
      <c r="L61" s="64"/>
      <c r="M61" s="64"/>
      <c r="N61" s="64"/>
      <c r="O61" s="64"/>
      <c r="P61" s="64"/>
      <c r="Q61" s="64"/>
      <c r="R61" s="64"/>
      <c r="S61" s="64"/>
      <c r="T61" s="64"/>
      <c r="U61" s="64"/>
      <c r="V61" s="64"/>
      <c r="W61" s="64"/>
      <c r="X61" s="64"/>
      <c r="Y61" s="64"/>
      <c r="Z61" s="64"/>
      <c r="AA61" s="64"/>
      <c r="AB61" s="64"/>
    </row>
    <row r="62" spans="1:28" x14ac:dyDescent="0.25">
      <c r="A62" s="64"/>
      <c r="B62" s="64"/>
      <c r="C62" s="64"/>
      <c r="D62" s="64"/>
      <c r="E62" s="64"/>
      <c r="F62" s="64"/>
      <c r="G62" s="64"/>
      <c r="H62" s="64"/>
      <c r="I62" s="64"/>
      <c r="J62" s="64"/>
      <c r="K62" s="64"/>
      <c r="L62" s="64"/>
      <c r="M62" s="64"/>
      <c r="N62" s="64"/>
      <c r="O62" s="64"/>
      <c r="P62" s="64"/>
      <c r="Q62" s="64"/>
      <c r="R62" s="64"/>
      <c r="S62" s="64"/>
      <c r="T62" s="64"/>
      <c r="U62" s="64"/>
      <c r="V62" s="64"/>
      <c r="W62" s="64"/>
      <c r="X62" s="64"/>
      <c r="Y62" s="64"/>
      <c r="Z62" s="64"/>
      <c r="AA62" s="64"/>
      <c r="AB62" s="64"/>
    </row>
    <row r="63" spans="1:28" x14ac:dyDescent="0.25">
      <c r="A63" s="64"/>
      <c r="B63" s="64"/>
      <c r="C63" s="64"/>
      <c r="D63" s="64"/>
      <c r="E63" s="64"/>
      <c r="F63" s="64"/>
      <c r="G63" s="64"/>
      <c r="H63" s="64"/>
      <c r="I63" s="64"/>
      <c r="J63" s="64"/>
      <c r="K63" s="64"/>
      <c r="L63" s="64"/>
      <c r="M63" s="64"/>
      <c r="N63" s="64"/>
      <c r="O63" s="64"/>
      <c r="P63" s="64"/>
      <c r="Q63" s="64"/>
      <c r="R63" s="64"/>
      <c r="S63" s="64"/>
      <c r="T63" s="64"/>
      <c r="U63" s="64"/>
      <c r="V63" s="64"/>
      <c r="W63" s="64"/>
      <c r="X63" s="64"/>
      <c r="Y63" s="64"/>
      <c r="Z63" s="64"/>
      <c r="AA63" s="64"/>
      <c r="AB63" s="64"/>
    </row>
    <row r="64" spans="1:28" x14ac:dyDescent="0.25">
      <c r="A64" s="64"/>
      <c r="B64" s="64"/>
      <c r="C64" s="64"/>
      <c r="D64" s="64"/>
      <c r="E64" s="64"/>
      <c r="F64" s="64"/>
      <c r="G64" s="64"/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64"/>
      <c r="V64" s="64"/>
      <c r="W64" s="64"/>
      <c r="X64" s="64"/>
      <c r="Y64" s="64"/>
      <c r="Z64" s="64"/>
      <c r="AA64" s="64"/>
      <c r="AB64" s="64"/>
    </row>
    <row r="65" spans="1:28" x14ac:dyDescent="0.25">
      <c r="A65" s="64"/>
      <c r="B65" s="64"/>
      <c r="C65" s="64"/>
      <c r="D65" s="64"/>
      <c r="E65" s="64"/>
      <c r="F65" s="64"/>
      <c r="G65" s="64"/>
      <c r="H65" s="64"/>
      <c r="I65" s="64"/>
      <c r="J65" s="64"/>
      <c r="K65" s="64"/>
      <c r="L65" s="64"/>
      <c r="M65" s="64"/>
      <c r="N65" s="64"/>
      <c r="O65" s="64"/>
      <c r="P65" s="64"/>
      <c r="Q65" s="64"/>
      <c r="R65" s="64"/>
      <c r="S65" s="64"/>
      <c r="T65" s="64"/>
      <c r="U65" s="64"/>
      <c r="V65" s="64"/>
      <c r="W65" s="64"/>
      <c r="X65" s="64"/>
      <c r="Y65" s="64"/>
      <c r="Z65" s="64"/>
      <c r="AA65" s="64"/>
      <c r="AB65" s="64"/>
    </row>
    <row r="66" spans="1:28" x14ac:dyDescent="0.25">
      <c r="A66" s="64"/>
      <c r="B66" s="64"/>
      <c r="C66" s="64"/>
      <c r="D66" s="64"/>
      <c r="E66" s="64"/>
      <c r="F66" s="64"/>
      <c r="G66" s="64"/>
      <c r="H66" s="64"/>
      <c r="I66" s="64"/>
      <c r="J66" s="64"/>
      <c r="K66" s="64"/>
      <c r="L66" s="64"/>
      <c r="M66" s="64"/>
      <c r="N66" s="64"/>
      <c r="O66" s="64"/>
      <c r="P66" s="64"/>
      <c r="Q66" s="64"/>
      <c r="R66" s="64"/>
      <c r="S66" s="64"/>
      <c r="T66" s="64"/>
      <c r="U66" s="64"/>
      <c r="V66" s="64"/>
      <c r="W66" s="64"/>
      <c r="X66" s="64"/>
      <c r="Y66" s="64"/>
      <c r="Z66" s="64"/>
      <c r="AA66" s="64"/>
      <c r="AB66" s="64"/>
    </row>
    <row r="67" spans="1:28" x14ac:dyDescent="0.25">
      <c r="A67" s="64"/>
      <c r="B67" s="64"/>
      <c r="C67" s="64"/>
      <c r="D67" s="64"/>
      <c r="E67" s="64"/>
      <c r="F67" s="64"/>
      <c r="G67" s="64"/>
      <c r="H67" s="64"/>
      <c r="I67" s="64"/>
      <c r="J67" s="64"/>
      <c r="K67" s="64"/>
      <c r="L67" s="64"/>
      <c r="M67" s="64"/>
      <c r="N67" s="64"/>
      <c r="O67" s="64"/>
      <c r="P67" s="64"/>
      <c r="Q67" s="64"/>
      <c r="R67" s="64"/>
      <c r="S67" s="64"/>
      <c r="T67" s="64"/>
      <c r="U67" s="64"/>
      <c r="V67" s="64"/>
      <c r="W67" s="64"/>
      <c r="X67" s="64"/>
      <c r="Y67" s="64"/>
      <c r="Z67" s="64"/>
      <c r="AA67" s="64"/>
      <c r="AB67" s="64"/>
    </row>
    <row r="68" spans="1:28" x14ac:dyDescent="0.25">
      <c r="A68" s="64"/>
      <c r="B68" s="64"/>
      <c r="C68" s="64"/>
      <c r="D68" s="64"/>
      <c r="E68" s="64"/>
      <c r="F68" s="64"/>
      <c r="G68" s="64"/>
      <c r="H68" s="64"/>
      <c r="I68" s="64"/>
      <c r="J68" s="64"/>
      <c r="K68" s="64"/>
      <c r="L68" s="64"/>
      <c r="M68" s="64"/>
      <c r="N68" s="64"/>
      <c r="O68" s="64"/>
      <c r="P68" s="64"/>
      <c r="Q68" s="64"/>
      <c r="R68" s="64"/>
      <c r="S68" s="64"/>
      <c r="T68" s="64"/>
      <c r="U68" s="64"/>
      <c r="V68" s="64"/>
      <c r="W68" s="64"/>
      <c r="X68" s="64"/>
      <c r="Y68" s="64"/>
      <c r="Z68" s="64"/>
      <c r="AA68" s="64"/>
      <c r="AB68" s="64"/>
    </row>
    <row r="69" spans="1:28" x14ac:dyDescent="0.25">
      <c r="A69" s="64"/>
      <c r="B69" s="64"/>
      <c r="C69" s="64"/>
      <c r="D69" s="64"/>
      <c r="E69" s="64"/>
      <c r="F69" s="64"/>
      <c r="G69" s="64"/>
      <c r="H69" s="64"/>
      <c r="I69" s="64"/>
      <c r="J69" s="64"/>
      <c r="K69" s="64"/>
      <c r="L69" s="64"/>
      <c r="M69" s="64"/>
      <c r="N69" s="64"/>
      <c r="O69" s="64"/>
      <c r="P69" s="64"/>
      <c r="Q69" s="64"/>
      <c r="R69" s="64"/>
      <c r="S69" s="64"/>
      <c r="T69" s="64"/>
      <c r="U69" s="64"/>
      <c r="V69" s="64"/>
      <c r="W69" s="64"/>
      <c r="X69" s="64"/>
      <c r="Y69" s="64"/>
      <c r="Z69" s="64"/>
      <c r="AA69" s="64"/>
      <c r="AB69" s="64"/>
    </row>
    <row r="70" spans="1:28" x14ac:dyDescent="0.25">
      <c r="A70" s="64"/>
      <c r="B70" s="64"/>
      <c r="C70" s="64"/>
      <c r="D70" s="64"/>
      <c r="E70" s="64"/>
      <c r="F70" s="64"/>
      <c r="G70" s="64"/>
      <c r="H70" s="64"/>
      <c r="I70" s="64"/>
      <c r="J70" s="64"/>
      <c r="K70" s="64"/>
      <c r="L70" s="64"/>
      <c r="M70" s="64"/>
      <c r="N70" s="64"/>
      <c r="O70" s="64"/>
      <c r="P70" s="64"/>
      <c r="Q70" s="64"/>
      <c r="R70" s="64"/>
      <c r="S70" s="64"/>
      <c r="T70" s="64"/>
      <c r="U70" s="64"/>
      <c r="V70" s="64"/>
      <c r="W70" s="64"/>
      <c r="X70" s="64"/>
      <c r="Y70" s="64"/>
      <c r="Z70" s="64"/>
      <c r="AA70" s="64"/>
      <c r="AB70" s="64"/>
    </row>
    <row r="71" spans="1:28" x14ac:dyDescent="0.25">
      <c r="A71" s="64"/>
      <c r="B71" s="64"/>
      <c r="C71" s="64"/>
      <c r="D71" s="64"/>
      <c r="E71" s="64"/>
      <c r="F71" s="64"/>
      <c r="G71" s="64"/>
      <c r="H71" s="64"/>
      <c r="I71" s="64"/>
      <c r="J71" s="64"/>
      <c r="K71" s="64"/>
      <c r="L71" s="64"/>
      <c r="M71" s="64"/>
      <c r="N71" s="64"/>
      <c r="O71" s="64"/>
      <c r="P71" s="64"/>
      <c r="Q71" s="64"/>
      <c r="R71" s="64"/>
      <c r="S71" s="64"/>
      <c r="T71" s="64"/>
      <c r="U71" s="64"/>
      <c r="V71" s="64"/>
      <c r="W71" s="64"/>
      <c r="X71" s="64"/>
      <c r="Y71" s="64"/>
      <c r="Z71" s="64"/>
      <c r="AA71" s="64"/>
      <c r="AB71" s="64"/>
    </row>
    <row r="72" spans="1:28" x14ac:dyDescent="0.25">
      <c r="A72" s="64"/>
      <c r="B72" s="64"/>
      <c r="C72" s="64"/>
      <c r="D72" s="64"/>
      <c r="E72" s="64"/>
      <c r="F72" s="64"/>
      <c r="G72" s="64"/>
      <c r="H72" s="64"/>
      <c r="I72" s="64"/>
      <c r="J72" s="64"/>
      <c r="K72" s="64"/>
      <c r="L72" s="64"/>
      <c r="M72" s="64"/>
      <c r="N72" s="64"/>
      <c r="O72" s="64"/>
      <c r="P72" s="64"/>
      <c r="Q72" s="64"/>
      <c r="R72" s="64"/>
      <c r="S72" s="64"/>
      <c r="T72" s="64"/>
      <c r="U72" s="64"/>
      <c r="V72" s="64"/>
      <c r="W72" s="64"/>
      <c r="X72" s="64"/>
      <c r="Y72" s="64"/>
      <c r="Z72" s="64"/>
      <c r="AA72" s="64"/>
      <c r="AB72" s="64"/>
    </row>
    <row r="73" spans="1:28" x14ac:dyDescent="0.25">
      <c r="A73" s="64"/>
      <c r="B73" s="64"/>
      <c r="C73" s="64"/>
      <c r="D73" s="64"/>
      <c r="E73" s="64"/>
      <c r="F73" s="64"/>
      <c r="G73" s="64"/>
      <c r="H73" s="64"/>
      <c r="I73" s="64"/>
      <c r="J73" s="64"/>
      <c r="K73" s="64"/>
      <c r="L73" s="64"/>
      <c r="M73" s="64"/>
      <c r="N73" s="64"/>
      <c r="O73" s="64"/>
      <c r="P73" s="64"/>
      <c r="Q73" s="64"/>
      <c r="R73" s="64"/>
      <c r="S73" s="64"/>
      <c r="T73" s="64"/>
      <c r="U73" s="64"/>
      <c r="V73" s="64"/>
      <c r="W73" s="64"/>
      <c r="X73" s="64"/>
      <c r="Y73" s="64"/>
      <c r="Z73" s="64"/>
      <c r="AA73" s="64"/>
      <c r="AB73" s="64"/>
    </row>
    <row r="74" spans="1:28" x14ac:dyDescent="0.25">
      <c r="A74" s="64"/>
      <c r="B74" s="64"/>
      <c r="C74" s="64"/>
      <c r="D74" s="64"/>
      <c r="E74" s="64"/>
      <c r="F74" s="64"/>
      <c r="G74" s="64"/>
      <c r="H74" s="64"/>
      <c r="I74" s="64"/>
      <c r="J74" s="64"/>
      <c r="K74" s="64"/>
      <c r="L74" s="64"/>
      <c r="M74" s="64"/>
      <c r="N74" s="64"/>
      <c r="O74" s="64"/>
      <c r="P74" s="64"/>
      <c r="Q74" s="64"/>
      <c r="R74" s="64"/>
      <c r="S74" s="64"/>
      <c r="T74" s="64"/>
      <c r="U74" s="64"/>
      <c r="V74" s="64"/>
      <c r="W74" s="64"/>
      <c r="X74" s="64"/>
      <c r="Y74" s="64"/>
      <c r="Z74" s="64"/>
      <c r="AA74" s="64"/>
      <c r="AB74" s="64"/>
    </row>
    <row r="75" spans="1:28" x14ac:dyDescent="0.25">
      <c r="A75" s="64"/>
      <c r="B75" s="64"/>
      <c r="C75" s="64"/>
      <c r="D75" s="64"/>
      <c r="E75" s="64"/>
      <c r="F75" s="64"/>
      <c r="G75" s="64"/>
      <c r="H75" s="64"/>
      <c r="I75" s="64"/>
      <c r="J75" s="64"/>
      <c r="K75" s="64"/>
      <c r="L75" s="64"/>
      <c r="M75" s="64"/>
      <c r="N75" s="64"/>
      <c r="O75" s="64"/>
      <c r="P75" s="64"/>
      <c r="Q75" s="64"/>
      <c r="R75" s="64"/>
      <c r="S75" s="64"/>
      <c r="T75" s="64"/>
      <c r="U75" s="64"/>
      <c r="V75" s="64"/>
      <c r="W75" s="64"/>
      <c r="X75" s="64"/>
      <c r="Y75" s="64"/>
      <c r="Z75" s="64"/>
      <c r="AA75" s="64"/>
      <c r="AB75" s="64"/>
    </row>
    <row r="76" spans="1:28" x14ac:dyDescent="0.25">
      <c r="A76" s="64"/>
      <c r="B76" s="64"/>
      <c r="C76" s="64"/>
      <c r="D76" s="64"/>
      <c r="E76" s="64"/>
      <c r="F76" s="64"/>
      <c r="G76" s="64"/>
      <c r="H76" s="64"/>
      <c r="I76" s="64"/>
      <c r="J76" s="64"/>
      <c r="K76" s="64"/>
      <c r="L76" s="64"/>
      <c r="M76" s="64"/>
      <c r="N76" s="64"/>
      <c r="O76" s="64"/>
      <c r="P76" s="64"/>
      <c r="Q76" s="64"/>
      <c r="R76" s="64"/>
      <c r="S76" s="64"/>
      <c r="T76" s="64"/>
      <c r="U76" s="64"/>
      <c r="V76" s="64"/>
      <c r="W76" s="64"/>
      <c r="X76" s="64"/>
      <c r="Y76" s="64"/>
      <c r="Z76" s="64"/>
      <c r="AA76" s="64"/>
      <c r="AB76" s="64"/>
    </row>
    <row r="77" spans="1:28" x14ac:dyDescent="0.25">
      <c r="A77" s="64"/>
      <c r="B77" s="64"/>
      <c r="C77" s="64"/>
      <c r="D77" s="64"/>
      <c r="E77" s="64"/>
      <c r="F77" s="64"/>
      <c r="G77" s="64"/>
      <c r="H77" s="64"/>
      <c r="I77" s="64"/>
      <c r="J77" s="64"/>
      <c r="K77" s="64"/>
      <c r="L77" s="64"/>
      <c r="M77" s="64"/>
      <c r="N77" s="64"/>
      <c r="O77" s="64"/>
      <c r="P77" s="64"/>
      <c r="Q77" s="64"/>
      <c r="R77" s="64"/>
      <c r="S77" s="64"/>
      <c r="T77" s="64"/>
      <c r="U77" s="64"/>
      <c r="V77" s="64"/>
      <c r="W77" s="64"/>
      <c r="X77" s="64"/>
      <c r="Y77" s="64"/>
      <c r="Z77" s="64"/>
      <c r="AA77" s="64"/>
      <c r="AB77" s="64"/>
    </row>
    <row r="78" spans="1:28" x14ac:dyDescent="0.25">
      <c r="A78" s="64"/>
      <c r="B78" s="64"/>
      <c r="C78" s="64"/>
      <c r="D78" s="64"/>
      <c r="E78" s="64"/>
      <c r="F78" s="64"/>
      <c r="G78" s="64"/>
      <c r="H78" s="64"/>
      <c r="I78" s="64"/>
      <c r="J78" s="64"/>
      <c r="K78" s="64"/>
      <c r="L78" s="64"/>
      <c r="M78" s="64"/>
      <c r="N78" s="64"/>
      <c r="O78" s="64"/>
      <c r="P78" s="64"/>
      <c r="Q78" s="64"/>
      <c r="R78" s="64"/>
      <c r="S78" s="64"/>
      <c r="T78" s="64"/>
      <c r="U78" s="64"/>
      <c r="V78" s="64"/>
      <c r="W78" s="64"/>
      <c r="X78" s="64"/>
      <c r="Y78" s="64"/>
      <c r="Z78" s="64"/>
      <c r="AA78" s="64"/>
      <c r="AB78" s="64"/>
    </row>
    <row r="79" spans="1:28" x14ac:dyDescent="0.25">
      <c r="A79" s="64"/>
      <c r="B79" s="64"/>
      <c r="C79" s="64"/>
      <c r="D79" s="64"/>
      <c r="E79" s="64"/>
      <c r="F79" s="64"/>
      <c r="G79" s="64"/>
      <c r="H79" s="64"/>
      <c r="I79" s="64"/>
      <c r="J79" s="64"/>
      <c r="K79" s="64"/>
      <c r="L79" s="64"/>
      <c r="M79" s="64"/>
      <c r="N79" s="64"/>
      <c r="O79" s="64"/>
      <c r="P79" s="64"/>
      <c r="Q79" s="64"/>
      <c r="R79" s="64"/>
      <c r="S79" s="64"/>
      <c r="T79" s="64"/>
      <c r="U79" s="64"/>
      <c r="V79" s="64"/>
      <c r="W79" s="64"/>
      <c r="X79" s="64"/>
      <c r="Y79" s="64"/>
      <c r="Z79" s="64"/>
      <c r="AA79" s="64"/>
      <c r="AB79" s="64"/>
    </row>
    <row r="80" spans="1:28" x14ac:dyDescent="0.25">
      <c r="A80" s="64"/>
      <c r="B80" s="64"/>
      <c r="C80" s="64"/>
      <c r="D80" s="64"/>
      <c r="E80" s="64"/>
      <c r="F80" s="64"/>
      <c r="G80" s="64"/>
      <c r="H80" s="64"/>
      <c r="I80" s="64"/>
      <c r="J80" s="64"/>
      <c r="K80" s="64"/>
      <c r="L80" s="64"/>
      <c r="M80" s="64"/>
      <c r="N80" s="64"/>
      <c r="O80" s="64"/>
      <c r="P80" s="64"/>
      <c r="Q80" s="64"/>
      <c r="R80" s="64"/>
      <c r="S80" s="64"/>
      <c r="T80" s="64"/>
      <c r="U80" s="64"/>
      <c r="V80" s="64"/>
      <c r="W80" s="64"/>
      <c r="X80" s="64"/>
      <c r="Y80" s="64"/>
      <c r="Z80" s="64"/>
      <c r="AA80" s="64"/>
      <c r="AB80" s="64"/>
    </row>
    <row r="81" spans="1:28" x14ac:dyDescent="0.25">
      <c r="A81" s="64"/>
      <c r="B81" s="64"/>
      <c r="C81" s="64"/>
      <c r="D81" s="64"/>
      <c r="E81" s="64"/>
      <c r="F81" s="64"/>
      <c r="G81" s="64"/>
      <c r="H81" s="64"/>
      <c r="I81" s="64"/>
      <c r="J81" s="64"/>
      <c r="K81" s="64"/>
      <c r="L81" s="64"/>
      <c r="M81" s="64"/>
      <c r="N81" s="64"/>
      <c r="O81" s="64"/>
      <c r="P81" s="64"/>
      <c r="Q81" s="64"/>
      <c r="R81" s="64"/>
      <c r="S81" s="64"/>
      <c r="T81" s="64"/>
      <c r="U81" s="64"/>
      <c r="V81" s="64"/>
      <c r="W81" s="64"/>
      <c r="X81" s="64"/>
      <c r="Y81" s="64"/>
      <c r="Z81" s="64"/>
      <c r="AA81" s="64"/>
      <c r="AB81" s="64"/>
    </row>
    <row r="82" spans="1:28" x14ac:dyDescent="0.25">
      <c r="A82" s="64"/>
      <c r="B82" s="64"/>
      <c r="C82" s="64"/>
      <c r="D82" s="64"/>
      <c r="E82" s="64"/>
      <c r="F82" s="64"/>
      <c r="G82" s="64"/>
      <c r="H82" s="64"/>
      <c r="I82" s="64"/>
      <c r="J82" s="64"/>
      <c r="K82" s="64"/>
      <c r="L82" s="64"/>
      <c r="M82" s="64"/>
      <c r="N82" s="64"/>
      <c r="O82" s="64"/>
      <c r="P82" s="64"/>
      <c r="Q82" s="64"/>
      <c r="R82" s="64"/>
      <c r="S82" s="64"/>
      <c r="T82" s="64"/>
      <c r="U82" s="64"/>
      <c r="V82" s="64"/>
      <c r="W82" s="64"/>
      <c r="X82" s="64"/>
      <c r="Y82" s="64"/>
      <c r="Z82" s="64"/>
      <c r="AA82" s="64"/>
      <c r="AB82" s="64"/>
    </row>
    <row r="83" spans="1:28" x14ac:dyDescent="0.25">
      <c r="A83" s="64"/>
      <c r="B83" s="64"/>
      <c r="C83" s="64"/>
      <c r="D83" s="64"/>
      <c r="E83" s="64"/>
      <c r="F83" s="64"/>
      <c r="G83" s="64"/>
      <c r="H83" s="64"/>
      <c r="I83" s="64"/>
      <c r="J83" s="64"/>
      <c r="K83" s="64"/>
      <c r="L83" s="64"/>
      <c r="M83" s="64"/>
      <c r="N83" s="64"/>
      <c r="O83" s="64"/>
      <c r="P83" s="64"/>
      <c r="Q83" s="64"/>
      <c r="R83" s="64"/>
      <c r="S83" s="64"/>
      <c r="T83" s="64"/>
      <c r="U83" s="64"/>
      <c r="V83" s="64"/>
      <c r="W83" s="64"/>
      <c r="X83" s="64"/>
      <c r="Y83" s="64"/>
      <c r="Z83" s="64"/>
      <c r="AA83" s="64"/>
      <c r="AB83" s="64"/>
    </row>
    <row r="84" spans="1:28" x14ac:dyDescent="0.25">
      <c r="A84" s="64"/>
      <c r="B84" s="64"/>
      <c r="C84" s="64"/>
      <c r="D84" s="64"/>
      <c r="E84" s="64"/>
      <c r="F84" s="64"/>
      <c r="G84" s="64"/>
      <c r="H84" s="64"/>
      <c r="I84" s="64"/>
      <c r="J84" s="64"/>
      <c r="K84" s="64"/>
      <c r="L84" s="64"/>
      <c r="M84" s="64"/>
      <c r="N84" s="64"/>
      <c r="O84" s="64"/>
      <c r="P84" s="64"/>
      <c r="Q84" s="64"/>
      <c r="R84" s="64"/>
      <c r="S84" s="64"/>
      <c r="T84" s="64"/>
      <c r="U84" s="64"/>
      <c r="V84" s="64"/>
      <c r="W84" s="64"/>
      <c r="X84" s="64"/>
      <c r="Y84" s="64"/>
      <c r="Z84" s="64"/>
      <c r="AA84" s="64"/>
      <c r="AB84" s="64"/>
    </row>
    <row r="85" spans="1:28" x14ac:dyDescent="0.25">
      <c r="A85" s="64"/>
      <c r="B85" s="64"/>
      <c r="C85" s="64"/>
      <c r="D85" s="64"/>
      <c r="E85" s="64"/>
      <c r="F85" s="64"/>
      <c r="G85" s="64"/>
      <c r="H85" s="64"/>
      <c r="I85" s="64"/>
      <c r="J85" s="64"/>
      <c r="K85" s="64"/>
      <c r="L85" s="64"/>
      <c r="M85" s="64"/>
      <c r="N85" s="64"/>
      <c r="O85" s="64"/>
      <c r="P85" s="64"/>
      <c r="Q85" s="64"/>
      <c r="R85" s="64"/>
      <c r="S85" s="64"/>
      <c r="T85" s="64"/>
      <c r="U85" s="64"/>
      <c r="V85" s="64"/>
      <c r="W85" s="64"/>
      <c r="X85" s="64"/>
      <c r="Y85" s="64"/>
      <c r="Z85" s="64"/>
      <c r="AA85" s="64"/>
      <c r="AB85" s="64"/>
    </row>
    <row r="86" spans="1:28" x14ac:dyDescent="0.25">
      <c r="A86" s="64"/>
      <c r="B86" s="64"/>
      <c r="C86" s="64"/>
      <c r="D86" s="64"/>
      <c r="E86" s="64"/>
      <c r="F86" s="64"/>
      <c r="G86" s="64"/>
      <c r="H86" s="64"/>
      <c r="I86" s="64"/>
      <c r="J86" s="64"/>
      <c r="K86" s="64"/>
      <c r="L86" s="64"/>
      <c r="M86" s="64"/>
      <c r="N86" s="64"/>
      <c r="O86" s="64"/>
      <c r="P86" s="64"/>
      <c r="Q86" s="64"/>
      <c r="R86" s="64"/>
      <c r="S86" s="64"/>
      <c r="T86" s="64"/>
      <c r="U86" s="64"/>
      <c r="V86" s="64"/>
      <c r="W86" s="64"/>
      <c r="X86" s="64"/>
      <c r="Y86" s="64"/>
      <c r="Z86" s="64"/>
      <c r="AA86" s="64"/>
      <c r="AB86" s="64"/>
    </row>
    <row r="87" spans="1:28" x14ac:dyDescent="0.25">
      <c r="A87" s="64"/>
      <c r="B87" s="64"/>
      <c r="C87" s="64"/>
      <c r="D87" s="64"/>
      <c r="E87" s="64"/>
      <c r="F87" s="64"/>
      <c r="G87" s="64"/>
      <c r="H87" s="64"/>
      <c r="I87" s="64"/>
      <c r="J87" s="64"/>
      <c r="K87" s="64"/>
      <c r="L87" s="64"/>
      <c r="M87" s="64"/>
      <c r="N87" s="64"/>
      <c r="O87" s="64"/>
      <c r="P87" s="64"/>
      <c r="Q87" s="64"/>
      <c r="R87" s="64"/>
      <c r="S87" s="64"/>
      <c r="T87" s="64"/>
      <c r="U87" s="64"/>
      <c r="V87" s="64"/>
      <c r="W87" s="64"/>
      <c r="X87" s="64"/>
      <c r="Y87" s="64"/>
      <c r="Z87" s="64"/>
      <c r="AA87" s="64"/>
      <c r="AB87" s="64"/>
    </row>
    <row r="88" spans="1:28" x14ac:dyDescent="0.25">
      <c r="A88" s="64"/>
      <c r="B88" s="64"/>
      <c r="C88" s="64"/>
      <c r="D88" s="64"/>
      <c r="E88" s="64"/>
      <c r="F88" s="64"/>
      <c r="G88" s="64"/>
      <c r="H88" s="64"/>
      <c r="I88" s="64"/>
      <c r="J88" s="64"/>
      <c r="K88" s="64"/>
      <c r="L88" s="64"/>
      <c r="M88" s="64"/>
      <c r="N88" s="64"/>
      <c r="O88" s="64"/>
      <c r="P88" s="64"/>
      <c r="Q88" s="64"/>
      <c r="R88" s="64"/>
      <c r="S88" s="64"/>
      <c r="T88" s="64"/>
      <c r="U88" s="64"/>
      <c r="V88" s="64"/>
      <c r="W88" s="64"/>
      <c r="X88" s="64"/>
      <c r="Y88" s="64"/>
      <c r="Z88" s="64"/>
      <c r="AA88" s="64"/>
      <c r="AB88" s="64"/>
    </row>
    <row r="89" spans="1:28" x14ac:dyDescent="0.25">
      <c r="A89" s="64"/>
      <c r="B89" s="64"/>
      <c r="C89" s="64"/>
      <c r="D89" s="64"/>
      <c r="E89" s="64"/>
      <c r="F89" s="64"/>
      <c r="G89" s="64"/>
      <c r="H89" s="64"/>
      <c r="I89" s="64"/>
      <c r="J89" s="64"/>
      <c r="K89" s="64"/>
      <c r="L89" s="64"/>
      <c r="M89" s="64"/>
      <c r="N89" s="64"/>
      <c r="O89" s="64"/>
      <c r="P89" s="64"/>
      <c r="Q89" s="64"/>
      <c r="R89" s="64"/>
      <c r="S89" s="64"/>
      <c r="T89" s="64"/>
      <c r="U89" s="64"/>
      <c r="V89" s="64"/>
      <c r="W89" s="64"/>
      <c r="X89" s="64"/>
      <c r="Y89" s="64"/>
      <c r="Z89" s="64"/>
      <c r="AA89" s="64"/>
      <c r="AB89" s="64"/>
    </row>
    <row r="90" spans="1:28" x14ac:dyDescent="0.25">
      <c r="A90" s="64"/>
      <c r="B90" s="64"/>
      <c r="C90" s="64"/>
      <c r="D90" s="64"/>
      <c r="E90" s="64"/>
      <c r="F90" s="64"/>
      <c r="G90" s="64"/>
      <c r="H90" s="64"/>
      <c r="I90" s="64"/>
      <c r="J90" s="64"/>
      <c r="K90" s="64"/>
      <c r="L90" s="64"/>
      <c r="M90" s="64"/>
      <c r="N90" s="64"/>
      <c r="O90" s="64"/>
      <c r="P90" s="64"/>
      <c r="Q90" s="64"/>
      <c r="R90" s="64"/>
      <c r="S90" s="64"/>
      <c r="T90" s="64"/>
      <c r="U90" s="64"/>
      <c r="V90" s="64"/>
      <c r="W90" s="64"/>
      <c r="X90" s="64"/>
      <c r="Y90" s="64"/>
      <c r="Z90" s="64"/>
      <c r="AA90" s="64"/>
      <c r="AB90" s="64"/>
    </row>
    <row r="91" spans="1:28" x14ac:dyDescent="0.25">
      <c r="A91" s="64"/>
      <c r="B91" s="64"/>
      <c r="C91" s="64"/>
      <c r="D91" s="64"/>
      <c r="E91" s="64"/>
      <c r="F91" s="64"/>
      <c r="G91" s="64"/>
      <c r="H91" s="64"/>
      <c r="I91" s="64"/>
      <c r="J91" s="64"/>
      <c r="K91" s="64"/>
      <c r="L91" s="64"/>
      <c r="M91" s="64"/>
      <c r="N91" s="64"/>
      <c r="O91" s="64"/>
      <c r="P91" s="64"/>
      <c r="Q91" s="64"/>
      <c r="R91" s="64"/>
      <c r="S91" s="64"/>
      <c r="T91" s="64"/>
      <c r="U91" s="64"/>
      <c r="V91" s="64"/>
      <c r="W91" s="64"/>
      <c r="X91" s="64"/>
      <c r="Y91" s="64"/>
      <c r="Z91" s="64"/>
      <c r="AA91" s="64"/>
      <c r="AB91" s="64"/>
    </row>
    <row r="92" spans="1:28" x14ac:dyDescent="0.25">
      <c r="A92" s="64"/>
      <c r="B92" s="64"/>
      <c r="C92" s="64"/>
      <c r="D92" s="64"/>
      <c r="E92" s="64"/>
      <c r="F92" s="64"/>
      <c r="G92" s="64"/>
      <c r="H92" s="64"/>
      <c r="I92" s="64"/>
      <c r="J92" s="64"/>
      <c r="K92" s="64"/>
      <c r="L92" s="64"/>
      <c r="M92" s="64"/>
      <c r="N92" s="64"/>
      <c r="O92" s="64"/>
      <c r="P92" s="64"/>
      <c r="Q92" s="64"/>
      <c r="R92" s="64"/>
      <c r="S92" s="64"/>
      <c r="T92" s="64"/>
      <c r="U92" s="64"/>
      <c r="V92" s="64"/>
      <c r="W92" s="64"/>
      <c r="X92" s="64"/>
      <c r="Y92" s="64"/>
      <c r="Z92" s="64"/>
      <c r="AA92" s="64"/>
      <c r="AB92" s="64"/>
    </row>
    <row r="93" spans="1:28" x14ac:dyDescent="0.25">
      <c r="A93" s="64"/>
      <c r="B93" s="64"/>
      <c r="C93" s="64"/>
      <c r="D93" s="64"/>
      <c r="E93" s="64"/>
      <c r="F93" s="64"/>
      <c r="G93" s="64"/>
      <c r="H93" s="64"/>
      <c r="I93" s="64"/>
      <c r="J93" s="64"/>
      <c r="K93" s="64"/>
      <c r="L93" s="64"/>
      <c r="M93" s="64"/>
      <c r="N93" s="64"/>
      <c r="O93" s="64"/>
      <c r="P93" s="64"/>
      <c r="Q93" s="64"/>
      <c r="R93" s="64"/>
      <c r="S93" s="64"/>
      <c r="T93" s="64"/>
      <c r="U93" s="64"/>
      <c r="V93" s="64"/>
      <c r="W93" s="64"/>
      <c r="X93" s="64"/>
      <c r="Y93" s="64"/>
      <c r="Z93" s="64"/>
      <c r="AA93" s="64"/>
      <c r="AB93" s="64"/>
    </row>
    <row r="94" spans="1:28" x14ac:dyDescent="0.25">
      <c r="A94" s="64"/>
      <c r="B94" s="64"/>
      <c r="C94" s="64"/>
      <c r="D94" s="64"/>
      <c r="E94" s="64"/>
      <c r="F94" s="64"/>
      <c r="G94" s="64"/>
      <c r="H94" s="64"/>
      <c r="I94" s="64"/>
      <c r="J94" s="64"/>
      <c r="K94" s="64"/>
      <c r="L94" s="64"/>
      <c r="M94" s="64"/>
      <c r="N94" s="64"/>
      <c r="O94" s="64"/>
      <c r="P94" s="64"/>
      <c r="Q94" s="64"/>
      <c r="R94" s="64"/>
      <c r="S94" s="64"/>
      <c r="T94" s="64"/>
      <c r="U94" s="64"/>
      <c r="V94" s="64"/>
      <c r="W94" s="64"/>
      <c r="X94" s="64"/>
      <c r="Y94" s="64"/>
      <c r="Z94" s="64"/>
      <c r="AA94" s="64"/>
      <c r="AB94" s="64"/>
    </row>
    <row r="95" spans="1:28" x14ac:dyDescent="0.25">
      <c r="A95" s="64"/>
      <c r="B95" s="64"/>
      <c r="C95" s="64"/>
      <c r="D95" s="64"/>
      <c r="E95" s="64"/>
      <c r="F95" s="64"/>
      <c r="G95" s="64"/>
      <c r="H95" s="64"/>
      <c r="I95" s="64"/>
      <c r="J95" s="64"/>
      <c r="K95" s="64"/>
      <c r="L95" s="64"/>
      <c r="M95" s="64"/>
      <c r="N95" s="64"/>
      <c r="O95" s="64"/>
      <c r="P95" s="64"/>
      <c r="Q95" s="64"/>
      <c r="R95" s="64"/>
      <c r="S95" s="64"/>
      <c r="T95" s="64"/>
      <c r="U95" s="64"/>
      <c r="V95" s="64"/>
      <c r="W95" s="64"/>
      <c r="X95" s="64"/>
      <c r="Y95" s="64"/>
      <c r="Z95" s="64"/>
      <c r="AA95" s="64"/>
      <c r="AB95" s="64"/>
    </row>
    <row r="96" spans="1:28" x14ac:dyDescent="0.25">
      <c r="A96" s="64"/>
      <c r="B96" s="64"/>
      <c r="C96" s="64"/>
      <c r="D96" s="64"/>
      <c r="E96" s="64"/>
      <c r="F96" s="64"/>
      <c r="G96" s="64"/>
      <c r="H96" s="64"/>
      <c r="I96" s="64"/>
      <c r="J96" s="64"/>
      <c r="K96" s="64"/>
      <c r="L96" s="64"/>
      <c r="M96" s="64"/>
      <c r="N96" s="64"/>
      <c r="O96" s="64"/>
      <c r="P96" s="64"/>
      <c r="Q96" s="64"/>
      <c r="R96" s="64"/>
      <c r="S96" s="64"/>
      <c r="T96" s="64"/>
      <c r="U96" s="64"/>
      <c r="V96" s="64"/>
      <c r="W96" s="64"/>
      <c r="X96" s="64"/>
      <c r="Y96" s="64"/>
      <c r="Z96" s="64"/>
      <c r="AA96" s="64"/>
      <c r="AB96" s="64"/>
    </row>
    <row r="97" spans="1:28" x14ac:dyDescent="0.25">
      <c r="A97" s="64"/>
      <c r="B97" s="64"/>
      <c r="C97" s="64"/>
      <c r="D97" s="64"/>
      <c r="E97" s="64"/>
      <c r="F97" s="64"/>
      <c r="G97" s="64"/>
      <c r="H97" s="64"/>
      <c r="I97" s="64"/>
      <c r="J97" s="64"/>
      <c r="K97" s="64"/>
      <c r="L97" s="64"/>
      <c r="M97" s="64"/>
      <c r="N97" s="64"/>
      <c r="O97" s="64"/>
      <c r="P97" s="64"/>
      <c r="Q97" s="64"/>
      <c r="R97" s="64"/>
      <c r="S97" s="64"/>
      <c r="T97" s="64"/>
      <c r="U97" s="64"/>
      <c r="V97" s="64"/>
      <c r="W97" s="64"/>
      <c r="X97" s="64"/>
      <c r="Y97" s="64"/>
      <c r="Z97" s="64"/>
      <c r="AA97" s="64"/>
      <c r="AB97" s="64"/>
    </row>
    <row r="98" spans="1:28" x14ac:dyDescent="0.25">
      <c r="A98" s="64"/>
      <c r="B98" s="64"/>
      <c r="C98" s="64"/>
      <c r="D98" s="64"/>
      <c r="E98" s="64"/>
      <c r="F98" s="64"/>
      <c r="G98" s="64"/>
      <c r="H98" s="64"/>
      <c r="I98" s="64"/>
      <c r="J98" s="64"/>
      <c r="K98" s="64"/>
      <c r="L98" s="64"/>
      <c r="M98" s="64"/>
      <c r="N98" s="64"/>
      <c r="O98" s="64"/>
      <c r="P98" s="64"/>
      <c r="Q98" s="64"/>
      <c r="R98" s="64"/>
      <c r="S98" s="64"/>
      <c r="T98" s="64"/>
      <c r="U98" s="64"/>
      <c r="V98" s="64"/>
      <c r="W98" s="64"/>
      <c r="X98" s="64"/>
      <c r="Y98" s="64"/>
      <c r="Z98" s="64"/>
      <c r="AA98" s="64"/>
      <c r="AB98" s="64"/>
    </row>
    <row r="99" spans="1:28" x14ac:dyDescent="0.25">
      <c r="A99" s="64"/>
      <c r="B99" s="64"/>
      <c r="C99" s="64"/>
      <c r="D99" s="64"/>
      <c r="E99" s="64"/>
      <c r="F99" s="64"/>
      <c r="G99" s="64"/>
      <c r="H99" s="64"/>
      <c r="I99" s="64"/>
      <c r="J99" s="64"/>
      <c r="K99" s="64"/>
      <c r="L99" s="64"/>
      <c r="M99" s="64"/>
      <c r="N99" s="64"/>
      <c r="O99" s="64"/>
      <c r="P99" s="64"/>
      <c r="Q99" s="64"/>
      <c r="R99" s="64"/>
      <c r="S99" s="64"/>
      <c r="T99" s="64"/>
      <c r="U99" s="64"/>
      <c r="V99" s="64"/>
      <c r="W99" s="64"/>
      <c r="X99" s="64"/>
      <c r="Y99" s="64"/>
      <c r="Z99" s="64"/>
      <c r="AA99" s="64"/>
      <c r="AB99" s="64"/>
    </row>
    <row r="100" spans="1:28" x14ac:dyDescent="0.25">
      <c r="A100" s="64"/>
      <c r="B100" s="64"/>
      <c r="C100" s="64"/>
      <c r="D100" s="64"/>
      <c r="E100" s="64"/>
      <c r="F100" s="64"/>
      <c r="G100" s="64"/>
      <c r="H100" s="64"/>
      <c r="I100" s="64"/>
      <c r="J100" s="64"/>
      <c r="K100" s="64"/>
      <c r="L100" s="64"/>
      <c r="M100" s="64"/>
      <c r="N100" s="64"/>
      <c r="O100" s="64"/>
      <c r="P100" s="64"/>
      <c r="Q100" s="64"/>
      <c r="R100" s="64"/>
      <c r="S100" s="64"/>
      <c r="T100" s="64"/>
      <c r="U100" s="64"/>
      <c r="V100" s="64"/>
      <c r="W100" s="64"/>
      <c r="X100" s="64"/>
      <c r="Y100" s="64"/>
      <c r="Z100" s="64"/>
      <c r="AA100" s="64"/>
      <c r="AB100" s="64"/>
    </row>
    <row r="101" spans="1:28" x14ac:dyDescent="0.25">
      <c r="A101" s="64"/>
      <c r="B101" s="64"/>
      <c r="C101" s="64"/>
      <c r="D101" s="64"/>
      <c r="E101" s="64"/>
      <c r="F101" s="64"/>
      <c r="G101" s="64"/>
      <c r="H101" s="64"/>
      <c r="I101" s="64"/>
      <c r="J101" s="64"/>
      <c r="K101" s="64"/>
      <c r="L101" s="64"/>
      <c r="M101" s="64"/>
      <c r="N101" s="64"/>
      <c r="O101" s="64"/>
      <c r="P101" s="64"/>
      <c r="Q101" s="64"/>
      <c r="R101" s="64"/>
      <c r="S101" s="64"/>
      <c r="T101" s="64"/>
      <c r="U101" s="64"/>
      <c r="V101" s="64"/>
      <c r="W101" s="64"/>
      <c r="X101" s="64"/>
      <c r="Y101" s="64"/>
      <c r="Z101" s="64"/>
      <c r="AA101" s="64"/>
      <c r="AB101" s="64"/>
    </row>
    <row r="102" spans="1:28" x14ac:dyDescent="0.25">
      <c r="A102" s="64"/>
      <c r="B102" s="64"/>
      <c r="C102" s="64"/>
      <c r="D102" s="64"/>
      <c r="E102" s="64"/>
      <c r="F102" s="64"/>
      <c r="G102" s="64"/>
      <c r="H102" s="64"/>
      <c r="I102" s="64"/>
      <c r="J102" s="64"/>
      <c r="K102" s="64"/>
      <c r="L102" s="64"/>
      <c r="M102" s="64"/>
      <c r="N102" s="64"/>
      <c r="O102" s="64"/>
      <c r="P102" s="64"/>
      <c r="Q102" s="64"/>
      <c r="R102" s="64"/>
      <c r="S102" s="64"/>
      <c r="T102" s="64"/>
      <c r="U102" s="64"/>
      <c r="V102" s="64"/>
      <c r="W102" s="64"/>
      <c r="X102" s="64"/>
      <c r="Y102" s="64"/>
      <c r="Z102" s="64"/>
      <c r="AA102" s="64"/>
      <c r="AB102" s="64"/>
    </row>
    <row r="103" spans="1:28" x14ac:dyDescent="0.25">
      <c r="A103" s="64"/>
      <c r="B103" s="64"/>
      <c r="C103" s="64"/>
      <c r="D103" s="64"/>
      <c r="E103" s="64"/>
      <c r="F103" s="64"/>
      <c r="G103" s="64"/>
      <c r="H103" s="64"/>
      <c r="I103" s="64"/>
      <c r="J103" s="64"/>
      <c r="K103" s="64"/>
      <c r="L103" s="64"/>
      <c r="M103" s="64"/>
      <c r="N103" s="64"/>
      <c r="O103" s="64"/>
      <c r="P103" s="64"/>
      <c r="Q103" s="64"/>
      <c r="R103" s="64"/>
      <c r="S103" s="64"/>
      <c r="T103" s="64"/>
      <c r="U103" s="64"/>
      <c r="V103" s="64"/>
      <c r="W103" s="64"/>
      <c r="X103" s="64"/>
      <c r="Y103" s="64"/>
      <c r="Z103" s="64"/>
      <c r="AA103" s="64"/>
      <c r="AB103" s="64"/>
    </row>
    <row r="104" spans="1:28" x14ac:dyDescent="0.25">
      <c r="A104" s="64"/>
      <c r="B104" s="64"/>
      <c r="C104" s="64"/>
      <c r="D104" s="64"/>
      <c r="E104" s="64"/>
      <c r="F104" s="64"/>
      <c r="G104" s="64"/>
      <c r="H104" s="64"/>
      <c r="I104" s="64"/>
      <c r="J104" s="64"/>
      <c r="K104" s="64"/>
      <c r="L104" s="64"/>
      <c r="M104" s="64"/>
      <c r="N104" s="64"/>
      <c r="O104" s="64"/>
      <c r="P104" s="64"/>
      <c r="Q104" s="64"/>
      <c r="R104" s="64"/>
      <c r="S104" s="64"/>
      <c r="T104" s="64"/>
      <c r="U104" s="64"/>
      <c r="V104" s="64"/>
      <c r="W104" s="64"/>
      <c r="X104" s="64"/>
      <c r="Y104" s="64"/>
      <c r="Z104" s="64"/>
      <c r="AA104" s="64"/>
      <c r="AB104" s="64"/>
    </row>
    <row r="105" spans="1:28" x14ac:dyDescent="0.25">
      <c r="A105" s="64"/>
      <c r="B105" s="64"/>
      <c r="C105" s="64"/>
      <c r="D105" s="64"/>
      <c r="E105" s="64"/>
      <c r="F105" s="64"/>
      <c r="G105" s="64"/>
      <c r="H105" s="64"/>
      <c r="I105" s="64"/>
      <c r="J105" s="64"/>
      <c r="K105" s="64"/>
      <c r="L105" s="64"/>
      <c r="M105" s="64"/>
      <c r="N105" s="64"/>
      <c r="O105" s="64"/>
      <c r="P105" s="64"/>
      <c r="Q105" s="64"/>
      <c r="R105" s="64"/>
      <c r="S105" s="64"/>
      <c r="T105" s="64"/>
      <c r="U105" s="64"/>
      <c r="V105" s="64"/>
      <c r="W105" s="64"/>
      <c r="X105" s="64"/>
      <c r="Y105" s="64"/>
      <c r="Z105" s="64"/>
      <c r="AA105" s="64"/>
      <c r="AB105" s="64"/>
    </row>
    <row r="106" spans="1:28" x14ac:dyDescent="0.25">
      <c r="A106" s="64"/>
      <c r="B106" s="64"/>
      <c r="C106" s="64"/>
      <c r="D106" s="64"/>
      <c r="E106" s="64"/>
      <c r="F106" s="64"/>
      <c r="G106" s="64"/>
      <c r="H106" s="64"/>
      <c r="I106" s="64"/>
      <c r="J106" s="64"/>
      <c r="K106" s="64"/>
      <c r="L106" s="64"/>
      <c r="M106" s="64"/>
      <c r="N106" s="64"/>
      <c r="O106" s="64"/>
      <c r="P106" s="64"/>
      <c r="Q106" s="64"/>
      <c r="R106" s="64"/>
      <c r="S106" s="64"/>
      <c r="T106" s="64"/>
      <c r="U106" s="64"/>
      <c r="V106" s="64"/>
      <c r="W106" s="64"/>
      <c r="X106" s="64"/>
      <c r="Y106" s="64"/>
      <c r="Z106" s="64"/>
      <c r="AA106" s="64"/>
      <c r="AB106" s="64"/>
    </row>
    <row r="107" spans="1:28" x14ac:dyDescent="0.25">
      <c r="A107" s="64"/>
      <c r="B107" s="64"/>
      <c r="C107" s="64"/>
      <c r="D107" s="64"/>
      <c r="E107" s="64"/>
      <c r="F107" s="64"/>
      <c r="G107" s="64"/>
      <c r="H107" s="64"/>
      <c r="I107" s="64"/>
      <c r="J107" s="64"/>
      <c r="K107" s="64"/>
      <c r="L107" s="64"/>
      <c r="M107" s="64"/>
      <c r="N107" s="64"/>
      <c r="O107" s="64"/>
      <c r="P107" s="64"/>
      <c r="Q107" s="64"/>
      <c r="R107" s="64"/>
      <c r="S107" s="64"/>
      <c r="T107" s="64"/>
      <c r="U107" s="64"/>
      <c r="V107" s="64"/>
      <c r="W107" s="64"/>
      <c r="X107" s="64"/>
      <c r="Y107" s="64"/>
      <c r="Z107" s="64"/>
      <c r="AA107" s="64"/>
      <c r="AB107" s="64"/>
    </row>
    <row r="108" spans="1:28" x14ac:dyDescent="0.25">
      <c r="A108" s="64"/>
      <c r="B108" s="64"/>
      <c r="C108" s="64"/>
      <c r="D108" s="64"/>
      <c r="E108" s="64"/>
      <c r="F108" s="64"/>
      <c r="G108" s="64"/>
      <c r="H108" s="64"/>
      <c r="I108" s="64"/>
      <c r="J108" s="64"/>
      <c r="K108" s="64"/>
      <c r="L108" s="64"/>
      <c r="M108" s="64"/>
      <c r="N108" s="64"/>
      <c r="O108" s="64"/>
      <c r="P108" s="64"/>
      <c r="Q108" s="64"/>
      <c r="R108" s="64"/>
      <c r="S108" s="64"/>
      <c r="T108" s="64"/>
      <c r="U108" s="64"/>
      <c r="V108" s="64"/>
      <c r="W108" s="64"/>
      <c r="X108" s="64"/>
      <c r="Y108" s="64"/>
      <c r="Z108" s="64"/>
      <c r="AA108" s="64"/>
      <c r="AB108" s="64"/>
    </row>
    <row r="109" spans="1:28" x14ac:dyDescent="0.25">
      <c r="A109" s="64"/>
      <c r="B109" s="64"/>
      <c r="C109" s="64"/>
      <c r="D109" s="64"/>
      <c r="E109" s="64"/>
      <c r="F109" s="64"/>
      <c r="G109" s="64"/>
      <c r="H109" s="64"/>
      <c r="I109" s="64"/>
      <c r="J109" s="64"/>
      <c r="K109" s="64"/>
      <c r="L109" s="64"/>
      <c r="M109" s="64"/>
      <c r="N109" s="64"/>
      <c r="O109" s="64"/>
      <c r="P109" s="64"/>
      <c r="Q109" s="64"/>
      <c r="R109" s="64"/>
      <c r="S109" s="64"/>
      <c r="T109" s="64"/>
      <c r="U109" s="64"/>
      <c r="V109" s="64"/>
      <c r="W109" s="64"/>
      <c r="X109" s="64"/>
      <c r="Y109" s="64"/>
      <c r="Z109" s="64"/>
      <c r="AA109" s="64"/>
      <c r="AB109" s="64"/>
    </row>
    <row r="110" spans="1:28" x14ac:dyDescent="0.25">
      <c r="A110" s="64"/>
      <c r="B110" s="64"/>
      <c r="C110" s="64"/>
      <c r="D110" s="64"/>
      <c r="E110" s="64"/>
      <c r="F110" s="64"/>
      <c r="G110" s="64"/>
      <c r="H110" s="64"/>
      <c r="I110" s="64"/>
      <c r="J110" s="64"/>
      <c r="K110" s="64"/>
      <c r="L110" s="64"/>
      <c r="M110" s="64"/>
      <c r="N110" s="64"/>
      <c r="O110" s="64"/>
      <c r="P110" s="64"/>
      <c r="Q110" s="64"/>
      <c r="R110" s="64"/>
      <c r="S110" s="64"/>
      <c r="T110" s="64"/>
      <c r="U110" s="64"/>
      <c r="V110" s="64"/>
      <c r="W110" s="64"/>
      <c r="X110" s="64"/>
      <c r="Y110" s="64"/>
      <c r="Z110" s="64"/>
      <c r="AA110" s="64"/>
      <c r="AB110" s="64"/>
    </row>
    <row r="111" spans="1:28" x14ac:dyDescent="0.25">
      <c r="A111" s="64"/>
      <c r="B111" s="64"/>
      <c r="C111" s="64"/>
      <c r="D111" s="64"/>
      <c r="E111" s="64"/>
      <c r="F111" s="64"/>
      <c r="G111" s="64"/>
      <c r="H111" s="64"/>
      <c r="I111" s="64"/>
      <c r="J111" s="64"/>
      <c r="K111" s="64"/>
      <c r="L111" s="64"/>
      <c r="M111" s="64"/>
      <c r="N111" s="64"/>
      <c r="O111" s="64"/>
      <c r="P111" s="64"/>
      <c r="Q111" s="64"/>
      <c r="R111" s="64"/>
      <c r="S111" s="64"/>
      <c r="T111" s="64"/>
      <c r="U111" s="64"/>
      <c r="V111" s="64"/>
      <c r="W111" s="64"/>
      <c r="X111" s="64"/>
      <c r="Y111" s="64"/>
      <c r="Z111" s="64"/>
      <c r="AA111" s="64"/>
      <c r="AB111" s="64"/>
    </row>
    <row r="112" spans="1:28" x14ac:dyDescent="0.25">
      <c r="A112" s="64"/>
      <c r="B112" s="64"/>
      <c r="C112" s="64"/>
      <c r="D112" s="64"/>
      <c r="E112" s="64"/>
      <c r="F112" s="64"/>
      <c r="G112" s="64"/>
      <c r="H112" s="64"/>
      <c r="I112" s="64"/>
      <c r="J112" s="64"/>
      <c r="K112" s="64"/>
      <c r="L112" s="64"/>
      <c r="M112" s="64"/>
      <c r="N112" s="64"/>
      <c r="O112" s="64"/>
      <c r="P112" s="64"/>
      <c r="Q112" s="64"/>
      <c r="R112" s="64"/>
      <c r="S112" s="64"/>
      <c r="T112" s="64"/>
      <c r="U112" s="64"/>
      <c r="V112" s="64"/>
      <c r="W112" s="64"/>
      <c r="X112" s="64"/>
      <c r="Y112" s="64"/>
      <c r="Z112" s="64"/>
      <c r="AA112" s="64"/>
      <c r="AB112" s="64"/>
    </row>
    <row r="113" spans="1:28" x14ac:dyDescent="0.25">
      <c r="A113" s="64"/>
      <c r="B113" s="64"/>
      <c r="C113" s="64"/>
      <c r="D113" s="64"/>
      <c r="E113" s="64"/>
      <c r="F113" s="64"/>
      <c r="G113" s="64"/>
      <c r="H113" s="64"/>
      <c r="I113" s="64"/>
      <c r="J113" s="64"/>
      <c r="K113" s="64"/>
      <c r="L113" s="64"/>
      <c r="M113" s="64"/>
      <c r="N113" s="64"/>
      <c r="O113" s="64"/>
      <c r="P113" s="64"/>
      <c r="Q113" s="64"/>
      <c r="R113" s="64"/>
      <c r="S113" s="64"/>
      <c r="T113" s="64"/>
      <c r="U113" s="64"/>
      <c r="V113" s="64"/>
      <c r="W113" s="64"/>
      <c r="X113" s="64"/>
      <c r="Y113" s="64"/>
      <c r="Z113" s="64"/>
      <c r="AA113" s="64"/>
      <c r="AB113" s="64"/>
    </row>
    <row r="114" spans="1:28" x14ac:dyDescent="0.25">
      <c r="A114" s="64"/>
      <c r="B114" s="64"/>
      <c r="C114" s="64"/>
      <c r="D114" s="64"/>
      <c r="E114" s="64"/>
      <c r="F114" s="64"/>
      <c r="G114" s="64"/>
      <c r="H114" s="64"/>
      <c r="I114" s="64"/>
      <c r="J114" s="64"/>
      <c r="K114" s="64"/>
      <c r="L114" s="64"/>
      <c r="M114" s="64"/>
      <c r="N114" s="64"/>
      <c r="O114" s="64"/>
      <c r="P114" s="64"/>
      <c r="Q114" s="64"/>
      <c r="R114" s="64"/>
      <c r="S114" s="64"/>
      <c r="T114" s="64"/>
      <c r="U114" s="64"/>
      <c r="V114" s="64"/>
      <c r="W114" s="64"/>
      <c r="X114" s="64"/>
      <c r="Y114" s="64"/>
      <c r="Z114" s="64"/>
      <c r="AA114" s="64"/>
      <c r="AB114" s="64"/>
    </row>
    <row r="115" spans="1:28" x14ac:dyDescent="0.25">
      <c r="A115" s="64"/>
      <c r="B115" s="64"/>
      <c r="C115" s="64"/>
      <c r="D115" s="64"/>
      <c r="E115" s="64"/>
      <c r="F115" s="64"/>
      <c r="G115" s="64"/>
      <c r="H115" s="64"/>
      <c r="I115" s="64"/>
      <c r="J115" s="64"/>
      <c r="K115" s="64"/>
      <c r="L115" s="64"/>
      <c r="M115" s="64"/>
      <c r="N115" s="64"/>
      <c r="O115" s="64"/>
      <c r="P115" s="64"/>
      <c r="Q115" s="64"/>
      <c r="R115" s="64"/>
      <c r="S115" s="64"/>
      <c r="T115" s="64"/>
      <c r="U115" s="64"/>
      <c r="V115" s="64"/>
      <c r="W115" s="64"/>
      <c r="X115" s="64"/>
      <c r="Y115" s="64"/>
      <c r="Z115" s="64"/>
      <c r="AA115" s="64"/>
      <c r="AB115" s="64"/>
    </row>
    <row r="116" spans="1:28" x14ac:dyDescent="0.25">
      <c r="A116" s="64"/>
      <c r="B116" s="64"/>
      <c r="C116" s="64"/>
      <c r="D116" s="64"/>
      <c r="E116" s="64"/>
      <c r="F116" s="64"/>
      <c r="G116" s="64"/>
      <c r="H116" s="64"/>
      <c r="I116" s="64"/>
      <c r="J116" s="64"/>
      <c r="K116" s="64"/>
      <c r="L116" s="64"/>
      <c r="M116" s="64"/>
      <c r="N116" s="64"/>
      <c r="O116" s="64"/>
      <c r="P116" s="64"/>
      <c r="Q116" s="64"/>
      <c r="R116" s="64"/>
      <c r="S116" s="64"/>
      <c r="T116" s="64"/>
      <c r="U116" s="64"/>
      <c r="V116" s="64"/>
      <c r="W116" s="64"/>
      <c r="X116" s="64"/>
      <c r="Y116" s="64"/>
      <c r="Z116" s="64"/>
      <c r="AA116" s="64"/>
      <c r="AB116" s="64"/>
    </row>
    <row r="117" spans="1:28" x14ac:dyDescent="0.25">
      <c r="A117" s="64"/>
      <c r="B117" s="64"/>
      <c r="C117" s="64"/>
      <c r="D117" s="64"/>
      <c r="E117" s="64"/>
      <c r="F117" s="64"/>
      <c r="G117" s="64"/>
      <c r="H117" s="64"/>
      <c r="I117" s="64"/>
      <c r="J117" s="64"/>
      <c r="K117" s="64"/>
      <c r="L117" s="64"/>
      <c r="M117" s="64"/>
      <c r="N117" s="64"/>
      <c r="O117" s="64"/>
      <c r="P117" s="64"/>
      <c r="Q117" s="64"/>
      <c r="R117" s="64"/>
      <c r="S117" s="64"/>
      <c r="T117" s="64"/>
      <c r="U117" s="64"/>
      <c r="V117" s="64"/>
      <c r="W117" s="64"/>
      <c r="X117" s="64"/>
      <c r="Y117" s="64"/>
      <c r="Z117" s="64"/>
      <c r="AA117" s="64"/>
      <c r="AB117" s="64"/>
    </row>
    <row r="118" spans="1:28" x14ac:dyDescent="0.25">
      <c r="A118" s="64"/>
      <c r="B118" s="64"/>
      <c r="C118" s="64"/>
      <c r="D118" s="64"/>
      <c r="E118" s="64"/>
      <c r="F118" s="64"/>
      <c r="G118" s="64"/>
      <c r="H118" s="64"/>
      <c r="I118" s="64"/>
      <c r="J118" s="64"/>
      <c r="K118" s="64"/>
      <c r="L118" s="64"/>
      <c r="M118" s="64"/>
      <c r="N118" s="64"/>
      <c r="O118" s="64"/>
      <c r="P118" s="64"/>
      <c r="Q118" s="64"/>
      <c r="R118" s="64"/>
      <c r="S118" s="64"/>
      <c r="T118" s="64"/>
      <c r="U118" s="64"/>
      <c r="V118" s="64"/>
      <c r="W118" s="64"/>
      <c r="X118" s="64"/>
      <c r="Y118" s="64"/>
      <c r="Z118" s="64"/>
      <c r="AA118" s="64"/>
      <c r="AB118" s="64"/>
    </row>
    <row r="119" spans="1:28" x14ac:dyDescent="0.25">
      <c r="A119" s="64"/>
      <c r="B119" s="64"/>
      <c r="C119" s="64"/>
      <c r="D119" s="64"/>
      <c r="E119" s="64"/>
      <c r="F119" s="64"/>
      <c r="G119" s="64"/>
      <c r="H119" s="64"/>
      <c r="I119" s="64"/>
      <c r="J119" s="64"/>
      <c r="K119" s="64"/>
      <c r="L119" s="64"/>
      <c r="M119" s="64"/>
      <c r="N119" s="64"/>
      <c r="O119" s="64"/>
      <c r="P119" s="64"/>
      <c r="Q119" s="64"/>
      <c r="R119" s="64"/>
      <c r="S119" s="64"/>
      <c r="T119" s="64"/>
      <c r="U119" s="64"/>
      <c r="V119" s="64"/>
      <c r="W119" s="64"/>
      <c r="X119" s="64"/>
      <c r="Y119" s="64"/>
      <c r="Z119" s="64"/>
      <c r="AA119" s="64"/>
      <c r="AB119" s="64"/>
    </row>
    <row r="120" spans="1:28" x14ac:dyDescent="0.25">
      <c r="A120" s="64"/>
      <c r="B120" s="64"/>
      <c r="C120" s="64"/>
      <c r="D120" s="64"/>
      <c r="E120" s="64"/>
      <c r="F120" s="64"/>
      <c r="G120" s="64"/>
      <c r="H120" s="64"/>
      <c r="I120" s="64"/>
      <c r="J120" s="64"/>
      <c r="K120" s="64"/>
      <c r="L120" s="64"/>
      <c r="M120" s="64"/>
      <c r="N120" s="64"/>
      <c r="O120" s="64"/>
      <c r="P120" s="64"/>
      <c r="Q120" s="64"/>
      <c r="R120" s="64"/>
      <c r="S120" s="64"/>
      <c r="T120" s="64"/>
      <c r="U120" s="64"/>
      <c r="V120" s="64"/>
      <c r="W120" s="64"/>
      <c r="X120" s="64"/>
      <c r="Y120" s="64"/>
      <c r="Z120" s="64"/>
      <c r="AA120" s="64"/>
      <c r="AB120" s="64"/>
    </row>
    <row r="121" spans="1:28" x14ac:dyDescent="0.25">
      <c r="A121" s="64"/>
      <c r="B121" s="64"/>
      <c r="C121" s="64"/>
      <c r="D121" s="64"/>
      <c r="E121" s="64"/>
      <c r="F121" s="64"/>
      <c r="G121" s="64"/>
      <c r="H121" s="64"/>
      <c r="I121" s="64"/>
      <c r="J121" s="64"/>
      <c r="K121" s="64"/>
      <c r="L121" s="64"/>
      <c r="M121" s="64"/>
      <c r="N121" s="64"/>
      <c r="O121" s="64"/>
      <c r="P121" s="64"/>
      <c r="Q121" s="64"/>
      <c r="R121" s="64"/>
      <c r="S121" s="64"/>
      <c r="T121" s="64"/>
      <c r="U121" s="64"/>
      <c r="V121" s="64"/>
      <c r="W121" s="64"/>
      <c r="X121" s="64"/>
      <c r="Y121" s="64"/>
      <c r="Z121" s="64"/>
      <c r="AA121" s="64"/>
      <c r="AB121" s="64"/>
    </row>
    <row r="122" spans="1:28" x14ac:dyDescent="0.25">
      <c r="A122" s="64"/>
      <c r="B122" s="64"/>
      <c r="C122" s="64"/>
      <c r="D122" s="64"/>
      <c r="E122" s="64"/>
      <c r="F122" s="64"/>
      <c r="G122" s="64"/>
      <c r="H122" s="64"/>
      <c r="I122" s="64"/>
      <c r="J122" s="64"/>
      <c r="K122" s="64"/>
      <c r="L122" s="64"/>
      <c r="M122" s="64"/>
      <c r="N122" s="64"/>
      <c r="O122" s="64"/>
      <c r="P122" s="64"/>
      <c r="Q122" s="64"/>
      <c r="R122" s="64"/>
      <c r="S122" s="64"/>
      <c r="T122" s="64"/>
      <c r="U122" s="64"/>
      <c r="V122" s="64"/>
      <c r="W122" s="64"/>
      <c r="X122" s="64"/>
      <c r="Y122" s="64"/>
      <c r="Z122" s="64"/>
      <c r="AA122" s="64"/>
      <c r="AB122" s="64"/>
    </row>
    <row r="123" spans="1:28" x14ac:dyDescent="0.25">
      <c r="A123" s="64"/>
      <c r="B123" s="64"/>
      <c r="C123" s="64"/>
      <c r="D123" s="64"/>
      <c r="E123" s="64"/>
      <c r="F123" s="64"/>
      <c r="G123" s="64"/>
      <c r="H123" s="64"/>
      <c r="I123" s="64"/>
      <c r="J123" s="64"/>
      <c r="K123" s="64"/>
      <c r="L123" s="64"/>
      <c r="M123" s="64"/>
      <c r="N123" s="64"/>
      <c r="O123" s="64"/>
      <c r="P123" s="64"/>
      <c r="Q123" s="64"/>
      <c r="R123" s="64"/>
      <c r="S123" s="64"/>
      <c r="T123" s="64"/>
      <c r="U123" s="64"/>
      <c r="V123" s="64"/>
      <c r="W123" s="64"/>
      <c r="X123" s="64"/>
      <c r="Y123" s="64"/>
      <c r="Z123" s="64"/>
      <c r="AA123" s="64"/>
      <c r="AB123" s="64"/>
    </row>
    <row r="124" spans="1:28" x14ac:dyDescent="0.25">
      <c r="A124" s="64"/>
      <c r="B124" s="64"/>
      <c r="C124" s="64"/>
      <c r="D124" s="64"/>
      <c r="E124" s="64"/>
      <c r="F124" s="64"/>
      <c r="G124" s="64"/>
      <c r="H124" s="64"/>
      <c r="I124" s="64"/>
      <c r="J124" s="64"/>
      <c r="K124" s="64"/>
      <c r="L124" s="64"/>
      <c r="M124" s="64"/>
      <c r="N124" s="64"/>
      <c r="O124" s="64"/>
      <c r="P124" s="64"/>
      <c r="Q124" s="64"/>
      <c r="R124" s="64"/>
      <c r="S124" s="64"/>
      <c r="T124" s="64"/>
      <c r="U124" s="64"/>
      <c r="V124" s="64"/>
      <c r="W124" s="64"/>
      <c r="X124" s="64"/>
      <c r="Y124" s="64"/>
      <c r="Z124" s="64"/>
      <c r="AA124" s="64"/>
      <c r="AB124" s="64"/>
    </row>
    <row r="125" spans="1:28" x14ac:dyDescent="0.25">
      <c r="A125" s="64"/>
      <c r="B125" s="64"/>
      <c r="C125" s="64"/>
      <c r="D125" s="64"/>
      <c r="E125" s="64"/>
      <c r="F125" s="64"/>
      <c r="G125" s="64"/>
      <c r="H125" s="64"/>
      <c r="I125" s="64"/>
      <c r="J125" s="64"/>
      <c r="K125" s="64"/>
      <c r="L125" s="64"/>
      <c r="M125" s="64"/>
      <c r="N125" s="64"/>
      <c r="O125" s="64"/>
      <c r="P125" s="64"/>
      <c r="Q125" s="64"/>
      <c r="R125" s="64"/>
      <c r="S125" s="64"/>
      <c r="T125" s="64"/>
      <c r="U125" s="64"/>
      <c r="V125" s="64"/>
      <c r="W125" s="64"/>
      <c r="X125" s="64"/>
      <c r="Y125" s="64"/>
      <c r="Z125" s="64"/>
      <c r="AA125" s="64"/>
      <c r="AB125" s="64"/>
    </row>
    <row r="126" spans="1:28" x14ac:dyDescent="0.25">
      <c r="A126" s="64"/>
      <c r="B126" s="64"/>
      <c r="C126" s="64"/>
      <c r="D126" s="64"/>
      <c r="E126" s="64"/>
      <c r="F126" s="64"/>
      <c r="G126" s="64"/>
      <c r="H126" s="64"/>
      <c r="I126" s="64"/>
      <c r="J126" s="64"/>
      <c r="K126" s="64"/>
      <c r="L126" s="64"/>
      <c r="M126" s="64"/>
      <c r="N126" s="64"/>
      <c r="O126" s="64"/>
      <c r="P126" s="64"/>
      <c r="Q126" s="64"/>
      <c r="R126" s="64"/>
      <c r="S126" s="64"/>
      <c r="T126" s="64"/>
      <c r="U126" s="64"/>
      <c r="V126" s="64"/>
      <c r="W126" s="64"/>
      <c r="X126" s="64"/>
      <c r="Y126" s="64"/>
      <c r="Z126" s="64"/>
      <c r="AA126" s="64"/>
      <c r="AB126" s="64"/>
    </row>
    <row r="127" spans="1:28" x14ac:dyDescent="0.25">
      <c r="A127" s="64"/>
      <c r="B127" s="64"/>
      <c r="C127" s="64"/>
      <c r="D127" s="64"/>
      <c r="E127" s="64"/>
      <c r="F127" s="64"/>
      <c r="G127" s="64"/>
      <c r="H127" s="64"/>
      <c r="I127" s="64"/>
      <c r="J127" s="64"/>
      <c r="K127" s="64"/>
      <c r="L127" s="64"/>
      <c r="M127" s="64"/>
      <c r="N127" s="64"/>
      <c r="O127" s="64"/>
      <c r="P127" s="64"/>
      <c r="Q127" s="64"/>
      <c r="R127" s="64"/>
      <c r="S127" s="64"/>
      <c r="T127" s="64"/>
      <c r="U127" s="64"/>
      <c r="V127" s="64"/>
      <c r="W127" s="64"/>
      <c r="X127" s="64"/>
      <c r="Y127" s="64"/>
      <c r="Z127" s="64"/>
      <c r="AA127" s="64"/>
      <c r="AB127" s="64"/>
    </row>
    <row r="128" spans="1:28" x14ac:dyDescent="0.25">
      <c r="A128" s="64"/>
      <c r="B128" s="64"/>
      <c r="C128" s="64"/>
      <c r="D128" s="64"/>
      <c r="E128" s="64"/>
      <c r="F128" s="64"/>
      <c r="G128" s="64"/>
      <c r="H128" s="64"/>
      <c r="I128" s="64"/>
      <c r="J128" s="64"/>
      <c r="K128" s="64"/>
      <c r="L128" s="64"/>
      <c r="M128" s="64"/>
      <c r="N128" s="64"/>
      <c r="O128" s="64"/>
      <c r="P128" s="64"/>
      <c r="Q128" s="64"/>
      <c r="R128" s="64"/>
      <c r="S128" s="64"/>
      <c r="T128" s="64"/>
      <c r="U128" s="64"/>
      <c r="V128" s="64"/>
      <c r="W128" s="64"/>
      <c r="X128" s="64"/>
      <c r="Y128" s="64"/>
      <c r="Z128" s="64"/>
      <c r="AA128" s="64"/>
      <c r="AB128" s="64"/>
    </row>
    <row r="129" spans="1:28" x14ac:dyDescent="0.25">
      <c r="A129" s="64"/>
      <c r="B129" s="64"/>
      <c r="C129" s="64"/>
      <c r="D129" s="64"/>
      <c r="E129" s="64"/>
      <c r="F129" s="64"/>
      <c r="G129" s="64"/>
      <c r="H129" s="64"/>
      <c r="I129" s="64"/>
      <c r="J129" s="64"/>
      <c r="K129" s="64"/>
      <c r="L129" s="64"/>
      <c r="M129" s="64"/>
      <c r="N129" s="64"/>
      <c r="O129" s="64"/>
      <c r="P129" s="64"/>
      <c r="Q129" s="64"/>
      <c r="R129" s="64"/>
      <c r="S129" s="64"/>
      <c r="T129" s="64"/>
      <c r="U129" s="64"/>
      <c r="V129" s="64"/>
      <c r="W129" s="64"/>
      <c r="X129" s="64"/>
      <c r="Y129" s="64"/>
      <c r="Z129" s="64"/>
      <c r="AA129" s="64"/>
      <c r="AB129" s="64"/>
    </row>
    <row r="130" spans="1:28" x14ac:dyDescent="0.25">
      <c r="A130" s="64"/>
      <c r="B130" s="64"/>
      <c r="C130" s="64"/>
      <c r="D130" s="64"/>
      <c r="E130" s="64"/>
      <c r="F130" s="64"/>
      <c r="G130" s="64"/>
      <c r="H130" s="64"/>
      <c r="I130" s="64"/>
      <c r="J130" s="64"/>
      <c r="K130" s="64"/>
      <c r="L130" s="64"/>
      <c r="M130" s="64"/>
      <c r="N130" s="64"/>
      <c r="O130" s="64"/>
      <c r="P130" s="64"/>
      <c r="Q130" s="64"/>
      <c r="R130" s="64"/>
      <c r="S130" s="64"/>
      <c r="T130" s="64"/>
      <c r="U130" s="64"/>
      <c r="V130" s="64"/>
      <c r="W130" s="64"/>
      <c r="X130" s="64"/>
      <c r="Y130" s="64"/>
      <c r="Z130" s="64"/>
      <c r="AA130" s="64"/>
      <c r="AB130" s="64"/>
    </row>
    <row r="131" spans="1:28" x14ac:dyDescent="0.25">
      <c r="A131" s="64"/>
      <c r="B131" s="64"/>
      <c r="C131" s="64"/>
      <c r="D131" s="64"/>
      <c r="E131" s="64"/>
      <c r="F131" s="64"/>
      <c r="G131" s="64"/>
      <c r="H131" s="64"/>
      <c r="I131" s="64"/>
      <c r="J131" s="64"/>
      <c r="K131" s="64"/>
      <c r="L131" s="64"/>
      <c r="M131" s="64"/>
      <c r="N131" s="64"/>
      <c r="O131" s="64"/>
      <c r="P131" s="64"/>
      <c r="Q131" s="64"/>
      <c r="R131" s="64"/>
      <c r="S131" s="64"/>
      <c r="T131" s="64"/>
      <c r="U131" s="64"/>
      <c r="V131" s="64"/>
      <c r="W131" s="64"/>
      <c r="X131" s="64"/>
      <c r="Y131" s="64"/>
      <c r="Z131" s="64"/>
      <c r="AA131" s="64"/>
      <c r="AB131" s="64"/>
    </row>
    <row r="132" spans="1:28" x14ac:dyDescent="0.25">
      <c r="A132" s="64"/>
      <c r="B132" s="64"/>
      <c r="C132" s="64"/>
      <c r="D132" s="64"/>
      <c r="E132" s="64"/>
      <c r="F132" s="64"/>
      <c r="G132" s="64"/>
      <c r="H132" s="64"/>
      <c r="I132" s="64"/>
      <c r="J132" s="64"/>
      <c r="K132" s="64"/>
      <c r="L132" s="64"/>
      <c r="M132" s="64"/>
      <c r="N132" s="64"/>
      <c r="O132" s="64"/>
      <c r="P132" s="64"/>
      <c r="Q132" s="64"/>
      <c r="R132" s="64"/>
      <c r="S132" s="64"/>
      <c r="T132" s="64"/>
      <c r="U132" s="64"/>
      <c r="V132" s="64"/>
      <c r="W132" s="64"/>
      <c r="X132" s="64"/>
      <c r="Y132" s="64"/>
      <c r="Z132" s="64"/>
      <c r="AA132" s="64"/>
      <c r="AB132" s="64"/>
    </row>
    <row r="133" spans="1:28" x14ac:dyDescent="0.25">
      <c r="A133" s="64"/>
      <c r="B133" s="64"/>
      <c r="C133" s="64"/>
      <c r="D133" s="64"/>
      <c r="E133" s="64"/>
      <c r="F133" s="64"/>
      <c r="G133" s="64"/>
      <c r="H133" s="64"/>
      <c r="I133" s="64"/>
      <c r="J133" s="64"/>
      <c r="K133" s="64"/>
      <c r="L133" s="64"/>
      <c r="M133" s="64"/>
      <c r="N133" s="64"/>
      <c r="O133" s="64"/>
      <c r="P133" s="64"/>
      <c r="Q133" s="64"/>
      <c r="R133" s="64"/>
      <c r="S133" s="64"/>
      <c r="T133" s="64"/>
      <c r="U133" s="64"/>
      <c r="V133" s="64"/>
      <c r="W133" s="64"/>
      <c r="X133" s="64"/>
      <c r="Y133" s="64"/>
      <c r="Z133" s="64"/>
      <c r="AA133" s="64"/>
      <c r="AB133" s="64"/>
    </row>
    <row r="134" spans="1:28" x14ac:dyDescent="0.25">
      <c r="A134" s="64"/>
      <c r="B134" s="64"/>
      <c r="C134" s="64"/>
      <c r="D134" s="64"/>
      <c r="E134" s="64"/>
      <c r="F134" s="64"/>
      <c r="G134" s="64"/>
      <c r="H134" s="64"/>
      <c r="I134" s="64"/>
      <c r="J134" s="64"/>
      <c r="K134" s="64"/>
      <c r="L134" s="64"/>
      <c r="M134" s="64"/>
      <c r="N134" s="64"/>
      <c r="O134" s="64"/>
      <c r="P134" s="64"/>
      <c r="Q134" s="64"/>
      <c r="R134" s="64"/>
      <c r="S134" s="64"/>
      <c r="T134" s="64"/>
      <c r="U134" s="64"/>
      <c r="V134" s="64"/>
      <c r="W134" s="64"/>
      <c r="X134" s="64"/>
      <c r="Y134" s="64"/>
      <c r="Z134" s="64"/>
      <c r="AA134" s="64"/>
      <c r="AB134" s="64"/>
    </row>
    <row r="135" spans="1:28" x14ac:dyDescent="0.25">
      <c r="A135" s="64"/>
      <c r="B135" s="64"/>
      <c r="C135" s="64"/>
      <c r="D135" s="64"/>
      <c r="E135" s="64"/>
      <c r="F135" s="64"/>
      <c r="G135" s="64"/>
      <c r="H135" s="64"/>
      <c r="I135" s="64"/>
      <c r="J135" s="64"/>
      <c r="K135" s="64"/>
      <c r="L135" s="64"/>
      <c r="M135" s="64"/>
      <c r="N135" s="64"/>
      <c r="O135" s="64"/>
      <c r="P135" s="64"/>
      <c r="Q135" s="64"/>
      <c r="R135" s="64"/>
      <c r="S135" s="64"/>
      <c r="T135" s="64"/>
      <c r="U135" s="64"/>
      <c r="V135" s="64"/>
      <c r="W135" s="64"/>
      <c r="X135" s="64"/>
      <c r="Y135" s="64"/>
      <c r="Z135" s="64"/>
      <c r="AA135" s="64"/>
      <c r="AB135" s="64"/>
    </row>
    <row r="136" spans="1:28" x14ac:dyDescent="0.25">
      <c r="A136" s="64"/>
      <c r="B136" s="64"/>
      <c r="C136" s="64"/>
      <c r="D136" s="64"/>
      <c r="E136" s="64"/>
      <c r="F136" s="64"/>
      <c r="G136" s="64"/>
      <c r="H136" s="64"/>
      <c r="I136" s="64"/>
      <c r="J136" s="64"/>
      <c r="K136" s="64"/>
      <c r="L136" s="64"/>
      <c r="M136" s="64"/>
      <c r="N136" s="64"/>
      <c r="O136" s="64"/>
      <c r="P136" s="64"/>
      <c r="Q136" s="64"/>
      <c r="R136" s="64"/>
      <c r="S136" s="64"/>
      <c r="T136" s="64"/>
      <c r="U136" s="64"/>
      <c r="V136" s="64"/>
      <c r="W136" s="64"/>
      <c r="X136" s="64"/>
      <c r="Y136" s="64"/>
      <c r="Z136" s="64"/>
      <c r="AA136" s="64"/>
      <c r="AB136" s="64"/>
    </row>
    <row r="137" spans="1:28" x14ac:dyDescent="0.25">
      <c r="A137" s="64"/>
      <c r="B137" s="64"/>
      <c r="C137" s="64"/>
      <c r="D137" s="64"/>
      <c r="E137" s="64"/>
      <c r="F137" s="64"/>
      <c r="G137" s="64"/>
      <c r="H137" s="64"/>
      <c r="I137" s="64"/>
      <c r="J137" s="64"/>
      <c r="K137" s="64"/>
      <c r="L137" s="64"/>
      <c r="M137" s="64"/>
      <c r="N137" s="64"/>
      <c r="O137" s="64"/>
      <c r="P137" s="64"/>
      <c r="Q137" s="64"/>
      <c r="R137" s="64"/>
      <c r="S137" s="64"/>
      <c r="T137" s="64"/>
      <c r="U137" s="64"/>
      <c r="V137" s="64"/>
      <c r="W137" s="64"/>
      <c r="X137" s="64"/>
      <c r="Y137" s="64"/>
      <c r="Z137" s="64"/>
      <c r="AA137" s="64"/>
      <c r="AB137" s="64"/>
    </row>
    <row r="138" spans="1:28" x14ac:dyDescent="0.25">
      <c r="A138" s="64"/>
      <c r="B138" s="64"/>
      <c r="C138" s="64"/>
      <c r="D138" s="64"/>
      <c r="E138" s="64"/>
      <c r="F138" s="64"/>
      <c r="G138" s="64"/>
      <c r="H138" s="64"/>
      <c r="I138" s="64"/>
      <c r="J138" s="64"/>
      <c r="K138" s="64"/>
      <c r="L138" s="64"/>
      <c r="M138" s="64"/>
      <c r="N138" s="64"/>
      <c r="O138" s="64"/>
      <c r="P138" s="64"/>
      <c r="Q138" s="64"/>
      <c r="R138" s="64"/>
      <c r="S138" s="64"/>
      <c r="T138" s="64"/>
      <c r="U138" s="64"/>
      <c r="V138" s="64"/>
      <c r="W138" s="64"/>
      <c r="X138" s="64"/>
      <c r="Y138" s="64"/>
      <c r="Z138" s="64"/>
      <c r="AA138" s="64"/>
      <c r="AB138" s="64"/>
    </row>
  </sheetData>
  <pageMargins left="0.7" right="0.7" top="0.75" bottom="0.75" header="0.3" footer="0.3"/>
  <pageSetup paperSize="9" orientation="portrait"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B52"/>
  <sheetViews>
    <sheetView topLeftCell="A10" workbookViewId="0">
      <selection activeCell="G28" sqref="G28"/>
    </sheetView>
  </sheetViews>
  <sheetFormatPr defaultRowHeight="15" x14ac:dyDescent="0.25"/>
  <cols>
    <col min="1" max="17" width="13.28515625" customWidth="1"/>
    <col min="18" max="18" width="30.7109375" bestFit="1" customWidth="1"/>
  </cols>
  <sheetData>
    <row r="1" spans="1:28" s="72" customFormat="1" ht="18.75" x14ac:dyDescent="0.3">
      <c r="A1" s="71"/>
      <c r="B1" s="71"/>
      <c r="C1" s="71"/>
      <c r="D1" s="114" t="s">
        <v>275</v>
      </c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115"/>
      <c r="T1" s="71"/>
      <c r="U1" s="71"/>
      <c r="V1" s="71"/>
      <c r="W1" s="71"/>
      <c r="X1" s="71"/>
      <c r="Y1" s="71"/>
      <c r="Z1" s="71"/>
      <c r="AA1" s="71"/>
      <c r="AB1" s="71"/>
    </row>
    <row r="2" spans="1:28" s="72" customFormat="1" x14ac:dyDescent="0.25">
      <c r="A2" s="71"/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115"/>
      <c r="T2" s="71"/>
      <c r="U2" s="71"/>
      <c r="V2" s="71"/>
      <c r="W2" s="71"/>
      <c r="X2" s="71"/>
      <c r="Y2" s="71"/>
      <c r="Z2" s="71"/>
      <c r="AA2" s="71"/>
      <c r="AB2" s="71"/>
    </row>
    <row r="3" spans="1:28" x14ac:dyDescent="0.25">
      <c r="A3" s="116" t="s">
        <v>250</v>
      </c>
      <c r="B3" s="117"/>
      <c r="C3" s="117"/>
      <c r="D3" s="117"/>
      <c r="E3" s="116" t="s">
        <v>251</v>
      </c>
      <c r="F3" s="118"/>
      <c r="G3" s="119" t="s">
        <v>252</v>
      </c>
      <c r="H3" s="116" t="s">
        <v>253</v>
      </c>
      <c r="I3" s="120"/>
      <c r="J3" s="121" t="s">
        <v>254</v>
      </c>
      <c r="K3" s="118"/>
      <c r="L3" s="118"/>
      <c r="M3" s="118"/>
      <c r="N3" s="122"/>
      <c r="O3" s="117" t="s">
        <v>255</v>
      </c>
      <c r="P3" s="119" t="s">
        <v>256</v>
      </c>
      <c r="S3" s="123"/>
    </row>
    <row r="4" spans="1:28" x14ac:dyDescent="0.25">
      <c r="A4" s="124" t="s">
        <v>18</v>
      </c>
      <c r="B4" s="72" t="s">
        <v>20</v>
      </c>
      <c r="C4" s="72" t="s">
        <v>22</v>
      </c>
      <c r="D4" s="72" t="s">
        <v>257</v>
      </c>
      <c r="E4" s="124" t="s">
        <v>18</v>
      </c>
      <c r="F4" s="125" t="s">
        <v>20</v>
      </c>
      <c r="G4" s="126" t="s">
        <v>258</v>
      </c>
      <c r="H4" s="124" t="s">
        <v>257</v>
      </c>
      <c r="I4" s="127" t="s">
        <v>259</v>
      </c>
      <c r="J4" s="125" t="s">
        <v>260</v>
      </c>
      <c r="K4" s="125" t="s">
        <v>261</v>
      </c>
      <c r="L4" s="125" t="s">
        <v>262</v>
      </c>
      <c r="M4" s="125" t="s">
        <v>263</v>
      </c>
      <c r="N4" s="128" t="s">
        <v>257</v>
      </c>
      <c r="O4" s="125" t="s">
        <v>81</v>
      </c>
      <c r="P4" s="129" t="s">
        <v>264</v>
      </c>
      <c r="S4" s="123"/>
    </row>
    <row r="5" spans="1:28" s="72" customFormat="1" x14ac:dyDescent="0.25">
      <c r="A5" s="130"/>
      <c r="B5" s="131"/>
      <c r="C5" s="131"/>
      <c r="D5" s="131"/>
      <c r="E5" s="130" t="s">
        <v>265</v>
      </c>
      <c r="F5" s="132" t="s">
        <v>265</v>
      </c>
      <c r="G5" s="133"/>
      <c r="H5" s="130" t="s">
        <v>266</v>
      </c>
      <c r="I5" s="134"/>
      <c r="J5" s="132" t="s">
        <v>267</v>
      </c>
      <c r="K5" s="132" t="s">
        <v>268</v>
      </c>
      <c r="L5" s="132" t="s">
        <v>269</v>
      </c>
      <c r="M5" s="132" t="s">
        <v>270</v>
      </c>
      <c r="N5" s="135" t="s">
        <v>271</v>
      </c>
      <c r="O5" s="130"/>
      <c r="P5" s="136"/>
      <c r="Q5" s="125"/>
    </row>
    <row r="6" spans="1:28" x14ac:dyDescent="0.25">
      <c r="A6" s="137"/>
      <c r="B6" s="64"/>
      <c r="C6" s="64"/>
      <c r="D6" s="64"/>
      <c r="E6" s="137"/>
      <c r="F6" s="64"/>
      <c r="G6" s="138"/>
      <c r="H6" s="137"/>
      <c r="I6" s="150"/>
      <c r="J6" s="64"/>
      <c r="K6" s="64"/>
      <c r="L6" s="64"/>
      <c r="M6" s="64"/>
      <c r="N6" s="139"/>
      <c r="O6" s="64"/>
      <c r="P6" s="138"/>
      <c r="Q6" s="64"/>
      <c r="R6" s="64"/>
      <c r="S6" s="140"/>
      <c r="T6" s="64"/>
      <c r="U6" s="64"/>
      <c r="V6" s="64"/>
      <c r="W6" s="64"/>
      <c r="X6" s="64"/>
      <c r="Y6" s="64"/>
      <c r="Z6" s="64"/>
      <c r="AA6" s="64"/>
      <c r="AB6" s="64"/>
    </row>
    <row r="7" spans="1:28" x14ac:dyDescent="0.25">
      <c r="A7" s="137"/>
      <c r="B7" s="64"/>
      <c r="C7" s="64"/>
      <c r="D7" s="64"/>
      <c r="E7" s="137"/>
      <c r="F7" s="64"/>
      <c r="G7" s="138"/>
      <c r="H7" s="137"/>
      <c r="I7" s="139"/>
      <c r="J7" s="64">
        <v>460</v>
      </c>
      <c r="K7" s="64"/>
      <c r="L7" s="64"/>
      <c r="M7" s="64"/>
      <c r="N7" s="139"/>
      <c r="O7" s="64"/>
      <c r="P7" s="138"/>
      <c r="Q7" s="64"/>
      <c r="R7" s="64"/>
      <c r="S7" s="140"/>
      <c r="T7" s="64"/>
      <c r="U7" s="64"/>
      <c r="V7" s="64"/>
      <c r="W7" s="64"/>
      <c r="X7" s="64"/>
      <c r="Y7" s="64"/>
      <c r="Z7" s="64"/>
      <c r="AA7" s="64"/>
      <c r="AB7" s="64"/>
    </row>
    <row r="8" spans="1:28" x14ac:dyDescent="0.25">
      <c r="A8" s="137"/>
      <c r="B8" s="64"/>
      <c r="C8" s="64"/>
      <c r="D8" s="64"/>
      <c r="E8" s="137"/>
      <c r="F8" s="64"/>
      <c r="G8" s="138"/>
      <c r="H8" s="137"/>
      <c r="I8" s="139"/>
      <c r="J8" s="64"/>
      <c r="K8" s="64"/>
      <c r="L8" s="64"/>
      <c r="M8" s="64"/>
      <c r="N8" s="139"/>
      <c r="O8" s="64"/>
      <c r="P8" s="138"/>
      <c r="Q8" s="64"/>
      <c r="R8" s="64"/>
      <c r="S8" s="140"/>
      <c r="T8" s="64"/>
      <c r="U8" s="64"/>
      <c r="V8" s="64"/>
      <c r="W8" s="64"/>
      <c r="X8" s="64"/>
      <c r="Y8" s="64"/>
      <c r="Z8" s="64"/>
      <c r="AA8" s="64"/>
      <c r="AB8" s="64"/>
    </row>
    <row r="9" spans="1:28" x14ac:dyDescent="0.25">
      <c r="A9" s="137"/>
      <c r="B9" s="64"/>
      <c r="C9" s="64"/>
      <c r="D9" s="64"/>
      <c r="E9" s="137"/>
      <c r="F9" s="64"/>
      <c r="G9" s="138"/>
      <c r="H9" s="137"/>
      <c r="I9" s="139"/>
      <c r="J9" s="64"/>
      <c r="K9" s="64"/>
      <c r="L9" s="64"/>
      <c r="M9" s="64"/>
      <c r="N9" s="139"/>
      <c r="O9" s="64"/>
      <c r="P9" s="138"/>
      <c r="Q9" s="64"/>
      <c r="R9" s="64"/>
      <c r="S9" s="140"/>
      <c r="T9" s="64"/>
      <c r="U9" s="64"/>
      <c r="V9" s="64"/>
      <c r="W9" s="64"/>
      <c r="X9" s="64"/>
      <c r="Y9" s="64"/>
      <c r="Z9" s="64"/>
      <c r="AA9" s="64"/>
      <c r="AB9" s="64"/>
    </row>
    <row r="10" spans="1:28" x14ac:dyDescent="0.25">
      <c r="A10" s="137"/>
      <c r="B10" s="64"/>
      <c r="C10" s="64"/>
      <c r="D10" s="64"/>
      <c r="E10" s="137"/>
      <c r="F10" s="64"/>
      <c r="G10" s="138"/>
      <c r="H10" s="137"/>
      <c r="I10" s="139"/>
      <c r="J10" s="64"/>
      <c r="K10" s="64"/>
      <c r="L10" s="64"/>
      <c r="M10" s="64"/>
      <c r="N10" s="139"/>
      <c r="O10" s="64"/>
      <c r="P10" s="138"/>
      <c r="Q10" s="64"/>
      <c r="R10" s="64"/>
      <c r="S10" s="140"/>
      <c r="T10" s="64"/>
      <c r="U10" s="64"/>
      <c r="V10" s="64"/>
      <c r="W10" s="64"/>
      <c r="X10" s="64"/>
      <c r="Y10" s="64"/>
      <c r="Z10" s="64"/>
      <c r="AA10" s="64"/>
      <c r="AB10" s="64"/>
    </row>
    <row r="11" spans="1:28" x14ac:dyDescent="0.25">
      <c r="A11" s="143">
        <f t="shared" ref="A11:P11" si="0">SUM(A6:A10)</f>
        <v>0</v>
      </c>
      <c r="B11" s="144">
        <f t="shared" si="0"/>
        <v>0</v>
      </c>
      <c r="C11" s="144">
        <f t="shared" si="0"/>
        <v>0</v>
      </c>
      <c r="D11" s="145">
        <f t="shared" si="0"/>
        <v>0</v>
      </c>
      <c r="E11" s="144">
        <f t="shared" si="0"/>
        <v>0</v>
      </c>
      <c r="F11" s="144">
        <f t="shared" si="0"/>
        <v>0</v>
      </c>
      <c r="G11" s="146">
        <f t="shared" si="0"/>
        <v>0</v>
      </c>
      <c r="H11" s="144">
        <f t="shared" si="0"/>
        <v>0</v>
      </c>
      <c r="I11" s="144">
        <f t="shared" si="0"/>
        <v>0</v>
      </c>
      <c r="J11" s="143">
        <f t="shared" si="0"/>
        <v>460</v>
      </c>
      <c r="K11" s="144">
        <f t="shared" si="0"/>
        <v>0</v>
      </c>
      <c r="L11" s="144">
        <f t="shared" si="0"/>
        <v>0</v>
      </c>
      <c r="M11" s="144">
        <f t="shared" si="0"/>
        <v>0</v>
      </c>
      <c r="N11" s="144">
        <f t="shared" si="0"/>
        <v>0</v>
      </c>
      <c r="O11" s="146">
        <f t="shared" si="0"/>
        <v>0</v>
      </c>
      <c r="P11" s="146">
        <f t="shared" si="0"/>
        <v>0</v>
      </c>
      <c r="Q11" s="153">
        <f>SUM(A11:P11)</f>
        <v>460</v>
      </c>
      <c r="R11" s="153" t="s">
        <v>276</v>
      </c>
      <c r="S11" s="149"/>
      <c r="T11" s="64"/>
      <c r="U11" s="64"/>
      <c r="V11" s="64"/>
      <c r="W11" s="64"/>
      <c r="X11" s="64"/>
      <c r="Y11" s="64"/>
      <c r="Z11" s="64"/>
      <c r="AA11" s="64"/>
      <c r="AB11" s="64"/>
    </row>
    <row r="12" spans="1:28" x14ac:dyDescent="0.25">
      <c r="A12" s="137"/>
      <c r="B12" s="64"/>
      <c r="C12" s="64"/>
      <c r="D12" s="139"/>
      <c r="E12" s="71"/>
      <c r="F12" s="64"/>
      <c r="G12" s="138"/>
      <c r="H12" s="71"/>
      <c r="I12" s="71"/>
      <c r="J12" s="137"/>
      <c r="K12" s="64"/>
      <c r="L12" s="64"/>
      <c r="M12" s="64"/>
      <c r="N12" s="71"/>
      <c r="O12" s="138"/>
      <c r="P12" s="138"/>
      <c r="Q12" s="64"/>
      <c r="R12" s="64"/>
      <c r="S12" s="140"/>
      <c r="T12" s="64"/>
      <c r="U12" s="64"/>
      <c r="V12" s="64"/>
      <c r="W12" s="64"/>
      <c r="X12" s="64"/>
      <c r="Y12" s="64"/>
      <c r="Z12" s="64"/>
      <c r="AA12" s="64"/>
      <c r="AB12" s="64"/>
    </row>
    <row r="13" spans="1:28" x14ac:dyDescent="0.25">
      <c r="A13" s="137"/>
      <c r="B13" s="64"/>
      <c r="C13" s="64">
        <v>35381.26</v>
      </c>
      <c r="D13" s="139"/>
      <c r="E13" s="71"/>
      <c r="F13" s="64"/>
      <c r="G13" s="59">
        <v>2156.96</v>
      </c>
      <c r="H13" s="71">
        <v>2331.42</v>
      </c>
      <c r="I13" s="71"/>
      <c r="J13" s="137"/>
      <c r="K13" s="64"/>
      <c r="L13" s="64"/>
      <c r="M13" s="64"/>
      <c r="N13" s="71"/>
      <c r="O13" s="138"/>
      <c r="P13" s="138">
        <v>5051.8</v>
      </c>
      <c r="Q13" s="64"/>
      <c r="R13" s="64"/>
      <c r="S13" s="140"/>
      <c r="T13" s="64"/>
      <c r="U13" s="64"/>
      <c r="V13" s="64"/>
      <c r="W13" s="64"/>
      <c r="X13" s="64"/>
      <c r="Y13" s="64"/>
      <c r="Z13" s="64"/>
      <c r="AA13" s="64"/>
      <c r="AB13" s="64"/>
    </row>
    <row r="14" spans="1:28" x14ac:dyDescent="0.25">
      <c r="A14" s="137"/>
      <c r="B14" s="64"/>
      <c r="C14" s="64">
        <v>1218.74</v>
      </c>
      <c r="D14" s="139"/>
      <c r="E14" s="71"/>
      <c r="F14" s="64"/>
      <c r="G14" s="138">
        <v>7991</v>
      </c>
      <c r="H14" s="71">
        <v>3723.23</v>
      </c>
      <c r="I14" s="71"/>
      <c r="J14" s="137"/>
      <c r="K14" s="64"/>
      <c r="L14" s="64"/>
      <c r="M14" s="64"/>
      <c r="N14" s="71"/>
      <c r="O14" s="138"/>
      <c r="P14" s="138"/>
      <c r="Q14" s="64"/>
      <c r="R14" s="64"/>
      <c r="S14" s="140"/>
      <c r="T14" s="64"/>
      <c r="U14" s="64"/>
      <c r="V14" s="64"/>
      <c r="W14" s="64"/>
      <c r="X14" s="64"/>
      <c r="Y14" s="64"/>
      <c r="Z14" s="64"/>
      <c r="AA14" s="64"/>
      <c r="AB14" s="64"/>
    </row>
    <row r="15" spans="1:28" x14ac:dyDescent="0.25">
      <c r="A15" s="137"/>
      <c r="B15" s="64"/>
      <c r="C15" s="64"/>
      <c r="D15" s="139"/>
      <c r="E15" s="71"/>
      <c r="F15" s="64"/>
      <c r="G15" s="138"/>
      <c r="H15" s="71">
        <v>2131.58</v>
      </c>
      <c r="I15" s="71"/>
      <c r="J15" s="137"/>
      <c r="K15" s="64"/>
      <c r="L15" s="64"/>
      <c r="M15" s="64"/>
      <c r="N15" s="71"/>
      <c r="O15" s="138"/>
      <c r="P15" s="138"/>
      <c r="Q15" s="64"/>
      <c r="R15" s="64"/>
      <c r="S15" s="140"/>
      <c r="T15" s="64"/>
      <c r="U15" s="64"/>
      <c r="V15" s="64"/>
      <c r="W15" s="64"/>
      <c r="X15" s="64"/>
      <c r="Y15" s="64"/>
      <c r="Z15" s="64"/>
      <c r="AA15" s="64"/>
      <c r="AB15" s="64"/>
    </row>
    <row r="16" spans="1:28" x14ac:dyDescent="0.25">
      <c r="A16" s="137"/>
      <c r="B16" s="64"/>
      <c r="C16" s="64"/>
      <c r="D16" s="139"/>
      <c r="E16" s="71"/>
      <c r="F16" s="64"/>
      <c r="G16" s="138"/>
      <c r="H16" s="71">
        <v>7320</v>
      </c>
      <c r="I16" s="71"/>
      <c r="J16" s="137"/>
      <c r="K16" s="64"/>
      <c r="L16" s="64"/>
      <c r="M16" s="64"/>
      <c r="N16" s="71"/>
      <c r="O16" s="138"/>
      <c r="P16" s="138"/>
      <c r="Q16" s="64"/>
      <c r="R16" s="64"/>
      <c r="S16" s="140"/>
      <c r="T16" s="64"/>
      <c r="U16" s="64"/>
      <c r="V16" s="64"/>
      <c r="W16" s="64"/>
      <c r="X16" s="64"/>
      <c r="Y16" s="64"/>
      <c r="Z16" s="64"/>
      <c r="AA16" s="64"/>
      <c r="AB16" s="64"/>
    </row>
    <row r="17" spans="1:28" x14ac:dyDescent="0.25">
      <c r="A17" s="137"/>
      <c r="B17" s="64"/>
      <c r="C17" s="64"/>
      <c r="D17" s="139"/>
      <c r="E17" s="71"/>
      <c r="F17" s="64"/>
      <c r="G17" s="138"/>
      <c r="H17" s="71">
        <v>7320</v>
      </c>
      <c r="I17" s="71"/>
      <c r="J17" s="137"/>
      <c r="K17" s="64"/>
      <c r="L17" s="64"/>
      <c r="M17" s="64"/>
      <c r="N17" s="71"/>
      <c r="O17" s="138"/>
      <c r="P17" s="138"/>
      <c r="Q17" s="64"/>
      <c r="R17" s="64"/>
      <c r="S17" s="140"/>
      <c r="T17" s="64"/>
      <c r="U17" s="64"/>
      <c r="V17" s="64"/>
      <c r="W17" s="64"/>
      <c r="X17" s="64"/>
      <c r="Y17" s="64"/>
      <c r="Z17" s="64"/>
      <c r="AA17" s="64"/>
      <c r="AB17" s="64"/>
    </row>
    <row r="18" spans="1:28" x14ac:dyDescent="0.25">
      <c r="A18" s="137"/>
      <c r="B18" s="64"/>
      <c r="C18" s="64"/>
      <c r="D18" s="139"/>
      <c r="E18" s="71"/>
      <c r="F18" s="64"/>
      <c r="G18" s="138"/>
      <c r="H18" s="71">
        <v>1368</v>
      </c>
      <c r="I18" s="71"/>
      <c r="J18" s="137"/>
      <c r="K18" s="64"/>
      <c r="L18" s="64"/>
      <c r="M18" s="64"/>
      <c r="N18" s="71"/>
      <c r="O18" s="138"/>
      <c r="P18" s="138"/>
      <c r="Q18" s="64"/>
      <c r="R18" s="64"/>
      <c r="S18" s="140"/>
      <c r="T18" s="64"/>
      <c r="U18" s="64"/>
      <c r="V18" s="64"/>
      <c r="W18" s="64"/>
      <c r="X18" s="64"/>
      <c r="Y18" s="64"/>
      <c r="Z18" s="64"/>
      <c r="AA18" s="64"/>
      <c r="AB18" s="64"/>
    </row>
    <row r="19" spans="1:28" x14ac:dyDescent="0.25">
      <c r="A19" s="137"/>
      <c r="B19" s="64"/>
      <c r="C19" s="64"/>
      <c r="D19" s="139"/>
      <c r="E19" s="71"/>
      <c r="F19" s="64"/>
      <c r="G19" s="138"/>
      <c r="H19" s="71">
        <v>1798.52</v>
      </c>
      <c r="I19" s="71"/>
      <c r="J19" s="137"/>
      <c r="K19" s="64"/>
      <c r="L19" s="64"/>
      <c r="M19" s="64"/>
      <c r="N19" s="71"/>
      <c r="O19" s="138"/>
      <c r="P19" s="138"/>
      <c r="Q19" s="64"/>
      <c r="R19" s="64"/>
      <c r="S19" s="140"/>
      <c r="T19" s="64"/>
      <c r="U19" s="64"/>
      <c r="V19" s="64"/>
      <c r="W19" s="64"/>
      <c r="X19" s="64"/>
      <c r="Y19" s="64"/>
      <c r="Z19" s="64"/>
      <c r="AA19" s="64"/>
      <c r="AB19" s="64"/>
    </row>
    <row r="20" spans="1:28" x14ac:dyDescent="0.25">
      <c r="A20" s="137"/>
      <c r="B20" s="64"/>
      <c r="C20" s="64"/>
      <c r="D20" s="139"/>
      <c r="E20" s="71"/>
      <c r="F20" s="64"/>
      <c r="G20" s="138"/>
      <c r="H20" s="71"/>
      <c r="I20" s="71"/>
      <c r="J20" s="137"/>
      <c r="K20" s="64"/>
      <c r="L20" s="64"/>
      <c r="M20" s="64"/>
      <c r="N20" s="71"/>
      <c r="O20" s="138"/>
      <c r="P20" s="138"/>
      <c r="Q20" s="64"/>
      <c r="R20" s="64"/>
      <c r="S20" s="140"/>
      <c r="T20" s="64"/>
      <c r="U20" s="64"/>
      <c r="V20" s="64"/>
      <c r="W20" s="64"/>
      <c r="X20" s="64"/>
      <c r="Y20" s="64"/>
      <c r="Z20" s="64"/>
      <c r="AA20" s="64"/>
      <c r="AB20" s="64"/>
    </row>
    <row r="21" spans="1:28" x14ac:dyDescent="0.25">
      <c r="A21" s="137"/>
      <c r="B21" s="64"/>
      <c r="C21" s="64"/>
      <c r="D21" s="139"/>
      <c r="E21" s="71"/>
      <c r="F21" s="64"/>
      <c r="G21" s="138"/>
      <c r="H21" s="71"/>
      <c r="I21" s="71"/>
      <c r="J21" s="137"/>
      <c r="K21" s="64"/>
      <c r="L21" s="64"/>
      <c r="M21" s="64"/>
      <c r="N21" s="71"/>
      <c r="O21" s="138"/>
      <c r="P21" s="138"/>
      <c r="Q21" s="64"/>
      <c r="R21" s="64"/>
      <c r="S21" s="140"/>
      <c r="T21" s="64"/>
      <c r="U21" s="64"/>
      <c r="V21" s="64"/>
      <c r="W21" s="64"/>
      <c r="X21" s="64"/>
      <c r="Y21" s="64"/>
      <c r="Z21" s="64"/>
      <c r="AA21" s="64"/>
      <c r="AB21" s="64"/>
    </row>
    <row r="22" spans="1:28" x14ac:dyDescent="0.25">
      <c r="A22" s="137"/>
      <c r="B22" s="64"/>
      <c r="C22" s="64"/>
      <c r="D22" s="139"/>
      <c r="E22" s="71"/>
      <c r="F22" s="64"/>
      <c r="G22" s="138"/>
      <c r="H22" s="319">
        <v>10434.799999999999</v>
      </c>
      <c r="I22" s="71"/>
      <c r="J22" s="137"/>
      <c r="K22" s="64"/>
      <c r="L22" s="64"/>
      <c r="M22" s="64"/>
      <c r="N22" s="71"/>
      <c r="O22" s="138"/>
      <c r="P22" s="138"/>
      <c r="Q22" s="64"/>
      <c r="R22" s="64"/>
      <c r="S22" s="140"/>
      <c r="T22" s="64"/>
      <c r="U22" s="64"/>
      <c r="V22" s="64"/>
      <c r="W22" s="64"/>
      <c r="X22" s="64"/>
      <c r="Y22" s="64"/>
      <c r="Z22" s="64"/>
      <c r="AA22" s="64"/>
      <c r="AB22" s="64"/>
    </row>
    <row r="23" spans="1:28" x14ac:dyDescent="0.25">
      <c r="A23" s="137"/>
      <c r="B23" s="64"/>
      <c r="C23" s="64"/>
      <c r="D23" s="139"/>
      <c r="E23" s="71"/>
      <c r="F23" s="64"/>
      <c r="G23" s="138"/>
      <c r="H23" s="71"/>
      <c r="I23" s="71"/>
      <c r="J23" s="137"/>
      <c r="K23" s="64"/>
      <c r="L23" s="64"/>
      <c r="M23" s="64"/>
      <c r="N23" s="71"/>
      <c r="O23" s="138"/>
      <c r="P23" s="138"/>
      <c r="Q23" s="64"/>
      <c r="R23" s="64"/>
      <c r="S23" s="140"/>
      <c r="T23" s="64"/>
      <c r="U23" s="64"/>
      <c r="V23" s="64"/>
      <c r="W23" s="64"/>
      <c r="X23" s="64"/>
      <c r="Y23" s="64"/>
      <c r="Z23" s="64"/>
      <c r="AA23" s="64"/>
      <c r="AB23" s="64"/>
    </row>
    <row r="24" spans="1:28" x14ac:dyDescent="0.25">
      <c r="A24" s="137"/>
      <c r="B24" s="64"/>
      <c r="C24" s="64"/>
      <c r="D24" s="139"/>
      <c r="E24" s="71"/>
      <c r="F24" s="64"/>
      <c r="G24" s="138"/>
      <c r="H24" s="71"/>
      <c r="I24" s="71"/>
      <c r="J24" s="137"/>
      <c r="K24" s="64"/>
      <c r="L24" s="64"/>
      <c r="M24" s="64"/>
      <c r="N24" s="71"/>
      <c r="O24" s="138"/>
      <c r="P24" s="138"/>
      <c r="Q24" s="64"/>
      <c r="R24" s="64"/>
      <c r="S24" s="140"/>
      <c r="T24" s="64"/>
      <c r="U24" s="64"/>
      <c r="V24" s="64"/>
      <c r="W24" s="64"/>
      <c r="X24" s="64"/>
      <c r="Y24" s="64"/>
      <c r="Z24" s="64"/>
      <c r="AA24" s="64"/>
      <c r="AB24" s="64"/>
    </row>
    <row r="25" spans="1:28" x14ac:dyDescent="0.25">
      <c r="A25" s="137"/>
      <c r="B25" s="64"/>
      <c r="C25" s="64"/>
      <c r="D25" s="139"/>
      <c r="E25" s="71"/>
      <c r="F25" s="64"/>
      <c r="G25" s="138"/>
      <c r="H25" s="71"/>
      <c r="I25" s="71"/>
      <c r="J25" s="137"/>
      <c r="K25" s="64"/>
      <c r="L25" s="64"/>
      <c r="M25" s="64"/>
      <c r="N25" s="71"/>
      <c r="O25" s="138"/>
      <c r="P25" s="138"/>
      <c r="Q25" s="64"/>
      <c r="R25" s="242">
        <f>'TITOLO 2'!B3</f>
        <v>77792.509999999995</v>
      </c>
      <c r="S25" s="140"/>
      <c r="T25" s="64"/>
      <c r="U25" s="64"/>
      <c r="V25" s="64"/>
      <c r="W25" s="64"/>
      <c r="X25" s="64"/>
      <c r="Y25" s="64"/>
      <c r="Z25" s="64"/>
      <c r="AA25" s="64"/>
      <c r="AB25" s="64"/>
    </row>
    <row r="26" spans="1:28" x14ac:dyDescent="0.25">
      <c r="A26" s="143">
        <f t="shared" ref="A26:P26" si="1">SUM(A12:A25)</f>
        <v>0</v>
      </c>
      <c r="B26" s="144">
        <f t="shared" si="1"/>
        <v>0</v>
      </c>
      <c r="C26" s="144">
        <f t="shared" si="1"/>
        <v>36600</v>
      </c>
      <c r="D26" s="145">
        <f t="shared" si="1"/>
        <v>0</v>
      </c>
      <c r="E26" s="144">
        <f t="shared" si="1"/>
        <v>0</v>
      </c>
      <c r="F26" s="144">
        <f t="shared" si="1"/>
        <v>0</v>
      </c>
      <c r="G26" s="170">
        <f t="shared" si="1"/>
        <v>10147.959999999999</v>
      </c>
      <c r="H26" s="144">
        <f t="shared" si="1"/>
        <v>36427.550000000003</v>
      </c>
      <c r="I26" s="144">
        <f t="shared" si="1"/>
        <v>0</v>
      </c>
      <c r="J26" s="143">
        <f t="shared" si="1"/>
        <v>0</v>
      </c>
      <c r="K26" s="144">
        <f t="shared" si="1"/>
        <v>0</v>
      </c>
      <c r="L26" s="144">
        <f t="shared" si="1"/>
        <v>0</v>
      </c>
      <c r="M26" s="144">
        <f t="shared" si="1"/>
        <v>0</v>
      </c>
      <c r="N26" s="144">
        <f t="shared" si="1"/>
        <v>0</v>
      </c>
      <c r="O26" s="146">
        <f t="shared" si="1"/>
        <v>0</v>
      </c>
      <c r="P26" s="146">
        <f t="shared" si="1"/>
        <v>5051.8</v>
      </c>
      <c r="Q26" s="153">
        <f>SUM(A26:P26)</f>
        <v>88227.310000000012</v>
      </c>
      <c r="R26" s="153" t="s">
        <v>282</v>
      </c>
      <c r="S26" s="149"/>
      <c r="T26" s="64"/>
      <c r="U26" s="64"/>
      <c r="V26" s="64"/>
      <c r="W26" s="64"/>
      <c r="X26" s="64"/>
      <c r="Y26" s="64"/>
      <c r="Z26" s="64"/>
      <c r="AA26" s="64"/>
      <c r="AB26" s="64"/>
    </row>
    <row r="27" spans="1:28" x14ac:dyDescent="0.25">
      <c r="A27" s="64"/>
      <c r="B27" s="64"/>
      <c r="C27" s="64"/>
      <c r="D27" s="64"/>
      <c r="E27" s="64"/>
      <c r="F27" s="64"/>
      <c r="G27" s="64"/>
      <c r="H27" s="64"/>
      <c r="I27" s="64"/>
      <c r="J27" s="64"/>
      <c r="K27" s="64"/>
      <c r="L27" s="64"/>
      <c r="M27" s="64"/>
      <c r="N27" s="64"/>
      <c r="O27" s="64"/>
      <c r="P27" s="64"/>
      <c r="Q27" s="64"/>
      <c r="R27" s="166" t="s">
        <v>496</v>
      </c>
      <c r="S27" s="140"/>
      <c r="T27" s="64"/>
      <c r="U27" s="64"/>
      <c r="V27" s="64"/>
      <c r="W27" s="64"/>
      <c r="X27" s="64"/>
      <c r="Y27" s="64"/>
      <c r="Z27" s="64"/>
      <c r="AA27" s="64"/>
      <c r="AB27" s="64"/>
    </row>
    <row r="28" spans="1:28" ht="18.75" x14ac:dyDescent="0.3">
      <c r="A28" s="64"/>
      <c r="B28" s="64"/>
      <c r="C28" s="64"/>
      <c r="D28" s="152" t="s">
        <v>277</v>
      </c>
      <c r="E28" s="64"/>
      <c r="F28" s="64"/>
      <c r="G28" s="64"/>
      <c r="H28" s="64"/>
      <c r="I28" s="64"/>
      <c r="J28" s="64"/>
      <c r="K28" s="64"/>
      <c r="L28" s="64"/>
      <c r="M28" s="64"/>
      <c r="N28" s="64"/>
      <c r="O28" s="64"/>
      <c r="P28" s="64"/>
      <c r="Q28" s="64"/>
      <c r="R28" s="64"/>
      <c r="S28" s="140"/>
      <c r="T28" s="64"/>
      <c r="U28" s="64"/>
      <c r="V28" s="64"/>
      <c r="W28" s="64"/>
      <c r="X28" s="64"/>
      <c r="Y28" s="64"/>
      <c r="Z28" s="64"/>
      <c r="AA28" s="64"/>
      <c r="AB28" s="64"/>
    </row>
    <row r="29" spans="1:28" x14ac:dyDescent="0.25">
      <c r="A29" s="64"/>
      <c r="B29" s="64"/>
      <c r="C29" s="64"/>
      <c r="D29" s="64"/>
      <c r="E29" s="64"/>
      <c r="F29" s="64"/>
      <c r="G29" s="64"/>
      <c r="H29" s="64"/>
      <c r="I29" s="64"/>
      <c r="J29" s="64"/>
      <c r="K29" s="64"/>
      <c r="L29" s="64"/>
      <c r="M29" s="64"/>
      <c r="N29" s="64"/>
      <c r="O29" s="64"/>
      <c r="P29" s="64"/>
      <c r="Q29" s="64"/>
      <c r="R29" s="64"/>
      <c r="S29" s="140"/>
      <c r="T29" s="64"/>
      <c r="U29" s="64"/>
      <c r="V29" s="64"/>
      <c r="W29" s="64"/>
      <c r="X29" s="64"/>
      <c r="Y29" s="64"/>
      <c r="Z29" s="64"/>
      <c r="AA29" s="64"/>
      <c r="AB29" s="64"/>
    </row>
    <row r="30" spans="1:28" x14ac:dyDescent="0.25">
      <c r="A30" s="116" t="s">
        <v>250</v>
      </c>
      <c r="B30" s="117"/>
      <c r="C30" s="117"/>
      <c r="D30" s="117"/>
      <c r="E30" s="116" t="s">
        <v>251</v>
      </c>
      <c r="F30" s="118"/>
      <c r="G30" s="119" t="s">
        <v>252</v>
      </c>
      <c r="H30" s="116" t="s">
        <v>253</v>
      </c>
      <c r="I30" s="120"/>
      <c r="J30" s="121" t="s">
        <v>254</v>
      </c>
      <c r="K30" s="118"/>
      <c r="L30" s="118"/>
      <c r="M30" s="118"/>
      <c r="N30" s="122"/>
      <c r="O30" s="117" t="s">
        <v>255</v>
      </c>
      <c r="P30" s="119" t="s">
        <v>256</v>
      </c>
      <c r="S30" s="123"/>
    </row>
    <row r="31" spans="1:28" x14ac:dyDescent="0.25">
      <c r="A31" s="124" t="s">
        <v>18</v>
      </c>
      <c r="B31" s="72" t="s">
        <v>20</v>
      </c>
      <c r="C31" s="72" t="s">
        <v>22</v>
      </c>
      <c r="D31" s="72" t="s">
        <v>257</v>
      </c>
      <c r="E31" s="124" t="s">
        <v>18</v>
      </c>
      <c r="F31" s="125" t="s">
        <v>20</v>
      </c>
      <c r="G31" s="126" t="s">
        <v>258</v>
      </c>
      <c r="H31" s="124" t="s">
        <v>257</v>
      </c>
      <c r="I31" s="127" t="s">
        <v>259</v>
      </c>
      <c r="J31" s="125" t="s">
        <v>260</v>
      </c>
      <c r="K31" s="125" t="s">
        <v>261</v>
      </c>
      <c r="L31" s="125" t="s">
        <v>262</v>
      </c>
      <c r="M31" s="125" t="s">
        <v>263</v>
      </c>
      <c r="N31" s="128" t="s">
        <v>257</v>
      </c>
      <c r="O31" s="125" t="s">
        <v>81</v>
      </c>
      <c r="P31" s="129" t="s">
        <v>264</v>
      </c>
      <c r="S31" s="123"/>
    </row>
    <row r="32" spans="1:28" s="72" customFormat="1" x14ac:dyDescent="0.25">
      <c r="A32" s="130"/>
      <c r="B32" s="131"/>
      <c r="C32" s="131"/>
      <c r="D32" s="131"/>
      <c r="E32" s="130" t="s">
        <v>265</v>
      </c>
      <c r="F32" s="132" t="s">
        <v>265</v>
      </c>
      <c r="G32" s="133"/>
      <c r="H32" s="130" t="s">
        <v>266</v>
      </c>
      <c r="I32" s="134"/>
      <c r="J32" s="132" t="s">
        <v>267</v>
      </c>
      <c r="K32" s="132" t="s">
        <v>268</v>
      </c>
      <c r="L32" s="132" t="s">
        <v>269</v>
      </c>
      <c r="M32" s="132" t="s">
        <v>270</v>
      </c>
      <c r="N32" s="135" t="s">
        <v>271</v>
      </c>
      <c r="O32" s="130"/>
      <c r="P32" s="136"/>
      <c r="Q32" s="125"/>
    </row>
    <row r="33" spans="1:28" s="72" customFormat="1" x14ac:dyDescent="0.25">
      <c r="A33" s="137"/>
      <c r="B33" s="71"/>
      <c r="C33" s="71"/>
      <c r="D33" s="71"/>
      <c r="E33" s="137"/>
      <c r="F33" s="115"/>
      <c r="G33" s="154"/>
      <c r="H33" s="137"/>
      <c r="I33" s="150"/>
      <c r="J33" s="115"/>
      <c r="K33" s="115"/>
      <c r="L33" s="115"/>
      <c r="M33" s="115"/>
      <c r="N33" s="155"/>
      <c r="O33" s="137"/>
      <c r="P33" s="138"/>
      <c r="Q33" s="125"/>
    </row>
    <row r="34" spans="1:28" s="72" customFormat="1" x14ac:dyDescent="0.25">
      <c r="A34" s="137">
        <v>2501.2399999999998</v>
      </c>
      <c r="B34" s="71"/>
      <c r="C34" s="71">
        <v>148892.13</v>
      </c>
      <c r="D34" s="71">
        <v>3436.76</v>
      </c>
      <c r="E34" s="137"/>
      <c r="F34" s="115">
        <v>32279.279999999999</v>
      </c>
      <c r="G34" s="154"/>
      <c r="H34" s="137">
        <v>4758.45</v>
      </c>
      <c r="I34" s="139"/>
      <c r="J34" s="115">
        <v>1432.77</v>
      </c>
      <c r="K34" s="115">
        <v>1509.94</v>
      </c>
      <c r="L34" s="115">
        <v>3892.9</v>
      </c>
      <c r="M34" s="115">
        <v>4625.7</v>
      </c>
      <c r="N34" s="155"/>
      <c r="O34" s="137"/>
      <c r="P34" s="138"/>
      <c r="Q34" s="125"/>
    </row>
    <row r="35" spans="1:28" s="72" customFormat="1" x14ac:dyDescent="0.25">
      <c r="A35" s="137"/>
      <c r="B35" s="71"/>
      <c r="C35" s="71"/>
      <c r="D35" s="71"/>
      <c r="E35" s="137"/>
      <c r="F35" s="115"/>
      <c r="G35" s="154"/>
      <c r="H35" s="137"/>
      <c r="I35" s="139"/>
      <c r="J35" s="115"/>
      <c r="K35" s="115"/>
      <c r="L35" s="115">
        <v>1.84</v>
      </c>
      <c r="M35" s="115"/>
      <c r="N35" s="155"/>
      <c r="O35" s="137"/>
      <c r="P35" s="138"/>
      <c r="Q35" s="125"/>
    </row>
    <row r="36" spans="1:28" s="72" customFormat="1" x14ac:dyDescent="0.25">
      <c r="A36" s="156"/>
      <c r="B36" s="157"/>
      <c r="C36" s="157"/>
      <c r="D36" s="157"/>
      <c r="E36" s="156"/>
      <c r="F36" s="158"/>
      <c r="G36" s="159"/>
      <c r="H36" s="156"/>
      <c r="I36" s="160"/>
      <c r="J36" s="158"/>
      <c r="K36" s="158"/>
      <c r="L36" s="158"/>
      <c r="M36" s="158"/>
      <c r="N36" s="161"/>
      <c r="O36" s="156"/>
      <c r="P36" s="162"/>
      <c r="Q36" s="125"/>
    </row>
    <row r="37" spans="1:28" x14ac:dyDescent="0.25">
      <c r="A37" s="143">
        <f>SUM(A33:A36)</f>
        <v>2501.2399999999998</v>
      </c>
      <c r="B37" s="144">
        <f t="shared" ref="B37:H37" si="2">SUM(B33:B36)</f>
        <v>0</v>
      </c>
      <c r="C37" s="144">
        <f t="shared" si="2"/>
        <v>148892.13</v>
      </c>
      <c r="D37" s="144">
        <f t="shared" si="2"/>
        <v>3436.76</v>
      </c>
      <c r="E37" s="143">
        <f t="shared" si="2"/>
        <v>0</v>
      </c>
      <c r="F37" s="144">
        <f t="shared" si="2"/>
        <v>32279.279999999999</v>
      </c>
      <c r="G37" s="163"/>
      <c r="H37" s="143">
        <f t="shared" si="2"/>
        <v>4758.45</v>
      </c>
      <c r="I37" s="164"/>
      <c r="J37" s="143">
        <f t="shared" ref="J37:N37" si="3">SUM(J33:J36)</f>
        <v>1432.77</v>
      </c>
      <c r="K37" s="144">
        <f t="shared" si="3"/>
        <v>1509.94</v>
      </c>
      <c r="L37" s="144">
        <f t="shared" si="3"/>
        <v>3894.7400000000002</v>
      </c>
      <c r="M37" s="144">
        <f t="shared" si="3"/>
        <v>4625.7</v>
      </c>
      <c r="N37" s="144">
        <f t="shared" si="3"/>
        <v>0</v>
      </c>
      <c r="O37" s="163"/>
      <c r="P37" s="165"/>
      <c r="Q37" s="147">
        <f>SUM(A37:P37)</f>
        <v>203331.01</v>
      </c>
      <c r="R37" s="147" t="s">
        <v>278</v>
      </c>
      <c r="S37" s="149"/>
      <c r="T37" s="64"/>
      <c r="U37" s="64"/>
      <c r="V37" s="64"/>
      <c r="W37" s="64"/>
      <c r="X37" s="64"/>
      <c r="Y37" s="64"/>
      <c r="Z37" s="64"/>
      <c r="AA37" s="64"/>
      <c r="AB37" s="64"/>
    </row>
    <row r="38" spans="1:28" x14ac:dyDescent="0.25">
      <c r="A38" s="64"/>
      <c r="B38" s="64"/>
      <c r="C38" s="64"/>
      <c r="D38" s="64"/>
      <c r="E38" s="64"/>
      <c r="F38" s="64"/>
      <c r="G38" s="64"/>
      <c r="H38" s="64"/>
      <c r="I38" s="64"/>
      <c r="J38" s="64"/>
      <c r="K38" s="64"/>
      <c r="L38" s="64"/>
      <c r="M38" s="64"/>
      <c r="N38" s="64"/>
      <c r="O38" s="64"/>
      <c r="P38" s="64"/>
      <c r="Q38" s="64"/>
      <c r="R38" s="64"/>
      <c r="S38" s="64"/>
      <c r="T38" s="64"/>
      <c r="U38" s="64"/>
      <c r="V38" s="64"/>
      <c r="W38" s="64"/>
      <c r="X38" s="64"/>
      <c r="Y38" s="64"/>
      <c r="Z38" s="64"/>
      <c r="AA38" s="64"/>
      <c r="AB38" s="64"/>
    </row>
    <row r="39" spans="1:28" x14ac:dyDescent="0.25">
      <c r="A39" s="64"/>
      <c r="B39" s="64"/>
      <c r="C39" s="64"/>
      <c r="D39" s="64"/>
      <c r="E39" s="64"/>
      <c r="F39" s="64"/>
      <c r="G39" s="64"/>
      <c r="H39" s="64"/>
      <c r="I39" s="64"/>
      <c r="J39" s="64"/>
      <c r="K39" s="64"/>
      <c r="L39" s="64"/>
      <c r="M39" s="64"/>
      <c r="N39" s="64"/>
      <c r="O39" s="64"/>
      <c r="P39" s="64"/>
      <c r="Q39" s="64"/>
      <c r="R39" s="64"/>
      <c r="S39" s="64"/>
      <c r="T39" s="64"/>
      <c r="U39" s="64"/>
      <c r="V39" s="64"/>
      <c r="W39" s="64"/>
      <c r="X39" s="64"/>
      <c r="Y39" s="64"/>
      <c r="Z39" s="64"/>
      <c r="AA39" s="64"/>
      <c r="AB39" s="64"/>
    </row>
    <row r="40" spans="1:28" s="72" customFormat="1" ht="18.75" x14ac:dyDescent="0.3">
      <c r="A40" s="71"/>
      <c r="B40" s="71"/>
      <c r="C40" s="71"/>
      <c r="D40" s="114" t="s">
        <v>279</v>
      </c>
      <c r="E40" s="71"/>
      <c r="F40" s="71"/>
      <c r="G40" s="71"/>
      <c r="H40" s="71"/>
      <c r="I40" s="71"/>
      <c r="J40" s="71"/>
      <c r="K40" s="71"/>
      <c r="L40" s="71"/>
      <c r="M40" s="71"/>
      <c r="N40" s="71"/>
      <c r="O40" s="71"/>
      <c r="P40" s="71"/>
      <c r="Q40" s="71"/>
      <c r="R40" s="71"/>
      <c r="S40" s="115"/>
      <c r="T40" s="71"/>
      <c r="U40" s="71"/>
      <c r="V40" s="71"/>
      <c r="W40" s="71"/>
      <c r="X40" s="71"/>
      <c r="Y40" s="71"/>
      <c r="Z40" s="71"/>
      <c r="AA40" s="71"/>
      <c r="AB40" s="71"/>
    </row>
    <row r="41" spans="1:28" s="72" customFormat="1" x14ac:dyDescent="0.25">
      <c r="A41" s="71"/>
      <c r="B41" s="71"/>
      <c r="C41" s="71"/>
      <c r="D41" s="71"/>
      <c r="E41" s="71"/>
      <c r="F41" s="71"/>
      <c r="G41" s="71"/>
      <c r="H41" s="71"/>
      <c r="I41" s="71"/>
      <c r="J41" s="71"/>
      <c r="K41" s="71"/>
      <c r="L41" s="71"/>
      <c r="M41" s="71"/>
      <c r="N41" s="71"/>
      <c r="O41" s="71"/>
      <c r="P41" s="71"/>
      <c r="Q41" s="71"/>
      <c r="R41" s="71"/>
      <c r="S41" s="115"/>
      <c r="T41" s="71"/>
      <c r="U41" s="71"/>
      <c r="V41" s="71"/>
      <c r="W41" s="71"/>
      <c r="X41" s="71"/>
      <c r="Y41" s="71"/>
      <c r="Z41" s="71"/>
      <c r="AA41" s="71"/>
      <c r="AB41" s="71"/>
    </row>
    <row r="42" spans="1:28" x14ac:dyDescent="0.25">
      <c r="A42" s="116" t="s">
        <v>250</v>
      </c>
      <c r="B42" s="117"/>
      <c r="C42" s="117"/>
      <c r="D42" s="117"/>
      <c r="E42" s="116" t="s">
        <v>251</v>
      </c>
      <c r="F42" s="118"/>
      <c r="G42" s="119" t="s">
        <v>252</v>
      </c>
      <c r="H42" s="116" t="s">
        <v>253</v>
      </c>
      <c r="I42" s="120"/>
      <c r="J42" s="121" t="s">
        <v>254</v>
      </c>
      <c r="K42" s="118"/>
      <c r="L42" s="118"/>
      <c r="M42" s="118"/>
      <c r="N42" s="122"/>
      <c r="O42" s="117" t="s">
        <v>255</v>
      </c>
      <c r="P42" s="119" t="s">
        <v>256</v>
      </c>
      <c r="S42" s="123"/>
    </row>
    <row r="43" spans="1:28" x14ac:dyDescent="0.25">
      <c r="A43" s="124" t="s">
        <v>18</v>
      </c>
      <c r="B43" s="72" t="s">
        <v>20</v>
      </c>
      <c r="C43" s="72" t="s">
        <v>22</v>
      </c>
      <c r="D43" s="72" t="s">
        <v>257</v>
      </c>
      <c r="E43" s="124" t="s">
        <v>18</v>
      </c>
      <c r="F43" s="125" t="s">
        <v>20</v>
      </c>
      <c r="G43" s="126" t="s">
        <v>258</v>
      </c>
      <c r="H43" s="124" t="s">
        <v>257</v>
      </c>
      <c r="I43" s="127" t="s">
        <v>259</v>
      </c>
      <c r="J43" s="125" t="s">
        <v>260</v>
      </c>
      <c r="K43" s="125" t="s">
        <v>261</v>
      </c>
      <c r="L43" s="125" t="s">
        <v>262</v>
      </c>
      <c r="M43" s="125" t="s">
        <v>263</v>
      </c>
      <c r="N43" s="128" t="s">
        <v>257</v>
      </c>
      <c r="O43" s="125" t="s">
        <v>81</v>
      </c>
      <c r="P43" s="129" t="s">
        <v>264</v>
      </c>
      <c r="S43" s="123"/>
    </row>
    <row r="44" spans="1:28" s="72" customFormat="1" x14ac:dyDescent="0.25">
      <c r="A44" s="130"/>
      <c r="B44" s="131"/>
      <c r="C44" s="131"/>
      <c r="D44" s="131"/>
      <c r="E44" s="130" t="s">
        <v>265</v>
      </c>
      <c r="F44" s="132" t="s">
        <v>265</v>
      </c>
      <c r="G44" s="133"/>
      <c r="H44" s="130" t="s">
        <v>266</v>
      </c>
      <c r="I44" s="134"/>
      <c r="J44" s="132" t="s">
        <v>267</v>
      </c>
      <c r="K44" s="132" t="s">
        <v>268</v>
      </c>
      <c r="L44" s="132" t="s">
        <v>269</v>
      </c>
      <c r="M44" s="132" t="s">
        <v>270</v>
      </c>
      <c r="N44" s="135" t="s">
        <v>271</v>
      </c>
      <c r="O44" s="130"/>
      <c r="P44" s="136"/>
      <c r="Q44" s="125"/>
    </row>
    <row r="45" spans="1:28" x14ac:dyDescent="0.25">
      <c r="A45" s="137"/>
      <c r="B45" s="64"/>
      <c r="C45" s="64"/>
      <c r="D45" s="64"/>
      <c r="E45" s="137"/>
      <c r="F45" s="64"/>
      <c r="G45" s="169">
        <f>Q26-G26-P26-H26+SUM(H13:H19)</f>
        <v>62592.75</v>
      </c>
      <c r="H45" s="137"/>
      <c r="I45" s="150">
        <f>H22</f>
        <v>10434.799999999999</v>
      </c>
      <c r="J45" s="64"/>
      <c r="K45" s="64"/>
      <c r="L45" s="64"/>
      <c r="M45" s="64"/>
      <c r="N45" s="139"/>
      <c r="O45" s="64"/>
      <c r="P45" s="263">
        <f>'Variazioni immobilizzazioni CF'!P20</f>
        <v>0</v>
      </c>
      <c r="Q45" s="64"/>
      <c r="R45" s="64"/>
      <c r="S45" s="140"/>
      <c r="T45" s="64"/>
      <c r="U45" s="64"/>
      <c r="V45" s="64"/>
      <c r="W45" s="64"/>
      <c r="X45" s="64"/>
      <c r="Y45" s="64"/>
      <c r="Z45" s="64"/>
      <c r="AA45" s="64"/>
      <c r="AB45" s="64"/>
    </row>
    <row r="46" spans="1:28" x14ac:dyDescent="0.25">
      <c r="A46" s="137"/>
      <c r="B46" s="64"/>
      <c r="C46" s="64"/>
      <c r="D46" s="64"/>
      <c r="E46" s="137"/>
      <c r="F46" s="64"/>
      <c r="G46" s="243">
        <f>'TITOLO 2'!B4</f>
        <v>967.95</v>
      </c>
      <c r="H46" s="137"/>
      <c r="I46" s="139"/>
      <c r="J46" s="64"/>
      <c r="K46" s="64"/>
      <c r="L46" s="64"/>
      <c r="M46" s="64"/>
      <c r="N46" s="139"/>
      <c r="O46" s="64"/>
      <c r="P46" s="263">
        <f>P26</f>
        <v>5051.8</v>
      </c>
      <c r="Q46" s="64"/>
      <c r="R46" s="64"/>
      <c r="S46" s="140"/>
      <c r="T46" s="64"/>
      <c r="U46" s="64"/>
      <c r="V46" s="64"/>
      <c r="W46" s="64"/>
      <c r="X46" s="64"/>
      <c r="Y46" s="64"/>
      <c r="Z46" s="64"/>
      <c r="AA46" s="64"/>
      <c r="AB46" s="64"/>
    </row>
    <row r="47" spans="1:28" x14ac:dyDescent="0.25">
      <c r="A47" s="137"/>
      <c r="B47" s="64"/>
      <c r="C47" s="64"/>
      <c r="D47" s="64"/>
      <c r="E47" s="137"/>
      <c r="F47" s="64"/>
      <c r="G47" s="138"/>
      <c r="H47" s="137"/>
      <c r="I47" s="139"/>
      <c r="J47" s="64"/>
      <c r="K47" s="64"/>
      <c r="L47" s="64"/>
      <c r="M47" s="64"/>
      <c r="N47" s="139"/>
      <c r="O47" s="64"/>
      <c r="P47" s="138"/>
      <c r="Q47" s="64"/>
      <c r="R47" s="64"/>
      <c r="S47" s="140"/>
      <c r="T47" s="64"/>
      <c r="U47" s="64"/>
      <c r="V47" s="64"/>
      <c r="W47" s="64"/>
      <c r="X47" s="64"/>
      <c r="Y47" s="64"/>
      <c r="Z47" s="64"/>
      <c r="AA47" s="64"/>
      <c r="AB47" s="64"/>
    </row>
    <row r="48" spans="1:28" x14ac:dyDescent="0.25">
      <c r="A48" s="143">
        <f t="shared" ref="A48:P48" si="4">SUM(A45:A47)</f>
        <v>0</v>
      </c>
      <c r="B48" s="144">
        <f t="shared" si="4"/>
        <v>0</v>
      </c>
      <c r="C48" s="144">
        <f t="shared" si="4"/>
        <v>0</v>
      </c>
      <c r="D48" s="145">
        <f t="shared" si="4"/>
        <v>0</v>
      </c>
      <c r="E48" s="143">
        <f t="shared" si="4"/>
        <v>0</v>
      </c>
      <c r="F48" s="145">
        <f t="shared" si="4"/>
        <v>0</v>
      </c>
      <c r="G48" s="143">
        <f t="shared" si="4"/>
        <v>63560.7</v>
      </c>
      <c r="H48" s="143">
        <f t="shared" si="4"/>
        <v>0</v>
      </c>
      <c r="I48" s="145">
        <f t="shared" si="4"/>
        <v>10434.799999999999</v>
      </c>
      <c r="J48" s="144">
        <f t="shared" si="4"/>
        <v>0</v>
      </c>
      <c r="K48" s="144">
        <f t="shared" si="4"/>
        <v>0</v>
      </c>
      <c r="L48" s="144">
        <f t="shared" si="4"/>
        <v>0</v>
      </c>
      <c r="M48" s="144">
        <f t="shared" si="4"/>
        <v>0</v>
      </c>
      <c r="N48" s="145">
        <f t="shared" si="4"/>
        <v>0</v>
      </c>
      <c r="O48" s="143">
        <f t="shared" si="4"/>
        <v>0</v>
      </c>
      <c r="P48" s="146">
        <f t="shared" si="4"/>
        <v>5051.8</v>
      </c>
      <c r="Q48" s="147">
        <f>SUM(A48:P48)</f>
        <v>79047.3</v>
      </c>
      <c r="R48" s="147" t="s">
        <v>280</v>
      </c>
      <c r="S48" s="149"/>
      <c r="T48" s="64"/>
      <c r="U48" s="64"/>
      <c r="V48" s="64"/>
      <c r="W48" s="64"/>
      <c r="X48" s="64"/>
      <c r="Y48" s="64"/>
      <c r="Z48" s="64"/>
      <c r="AA48" s="64"/>
      <c r="AB48" s="64"/>
    </row>
    <row r="50" spans="7:7" x14ac:dyDescent="0.25">
      <c r="G50" t="s">
        <v>470</v>
      </c>
    </row>
    <row r="51" spans="7:7" x14ac:dyDescent="0.25">
      <c r="G51" t="s">
        <v>471</v>
      </c>
    </row>
    <row r="52" spans="7:7" x14ac:dyDescent="0.25">
      <c r="G52" t="s">
        <v>472</v>
      </c>
    </row>
  </sheetData>
  <pageMargins left="0.7" right="0.7" top="0.75" bottom="0.75" header="0.3" footer="0.3"/>
  <pageSetup paperSize="9" orientation="portrait" r:id="rId1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43"/>
  <sheetViews>
    <sheetView workbookViewId="0">
      <selection activeCell="A35" sqref="A35"/>
    </sheetView>
  </sheetViews>
  <sheetFormatPr defaultRowHeight="15" x14ac:dyDescent="0.25"/>
  <cols>
    <col min="1" max="1" width="59.85546875" customWidth="1"/>
    <col min="2" max="2" width="12.85546875" bestFit="1" customWidth="1"/>
    <col min="3" max="3" width="60.7109375" bestFit="1" customWidth="1"/>
    <col min="4" max="4" width="11.7109375" bestFit="1" customWidth="1"/>
  </cols>
  <sheetData>
    <row r="1" spans="1:4" ht="23.25" x14ac:dyDescent="0.35">
      <c r="A1" s="244" t="s">
        <v>481</v>
      </c>
      <c r="B1" s="245"/>
      <c r="C1" s="244"/>
      <c r="D1" s="244"/>
    </row>
    <row r="2" spans="1:4" x14ac:dyDescent="0.25">
      <c r="A2" s="246"/>
      <c r="B2" s="247"/>
      <c r="C2" s="246"/>
      <c r="D2" s="246"/>
    </row>
    <row r="3" spans="1:4" ht="15.75" x14ac:dyDescent="0.25">
      <c r="A3" s="248" t="s">
        <v>449</v>
      </c>
      <c r="B3" s="249" t="s">
        <v>450</v>
      </c>
      <c r="C3" s="248" t="s">
        <v>451</v>
      </c>
      <c r="D3" s="248" t="s">
        <v>452</v>
      </c>
    </row>
    <row r="5" spans="1:4" x14ac:dyDescent="0.25">
      <c r="A5" s="250" t="s">
        <v>466</v>
      </c>
      <c r="B5" s="251">
        <f>'Variazioni immobilizzazioni AC'!H26</f>
        <v>36427.550000000003</v>
      </c>
      <c r="C5" s="250" t="s">
        <v>455</v>
      </c>
      <c r="D5" s="252"/>
    </row>
    <row r="6" spans="1:4" x14ac:dyDescent="0.25">
      <c r="A6" s="252"/>
      <c r="B6" s="252"/>
      <c r="C6" s="252"/>
      <c r="D6" s="252"/>
    </row>
    <row r="7" spans="1:4" x14ac:dyDescent="0.25">
      <c r="A7" s="253" t="s">
        <v>454</v>
      </c>
      <c r="B7" s="254">
        <f>SUM(B5:B6)</f>
        <v>36427.550000000003</v>
      </c>
      <c r="C7" s="252"/>
      <c r="D7" s="252"/>
    </row>
    <row r="8" spans="1:4" x14ac:dyDescent="0.25">
      <c r="A8" s="252"/>
      <c r="B8" s="252"/>
      <c r="C8" s="252"/>
      <c r="D8" s="252"/>
    </row>
    <row r="9" spans="1:4" x14ac:dyDescent="0.25">
      <c r="A9" s="250" t="s">
        <v>453</v>
      </c>
      <c r="B9" s="251">
        <f>'Variazioni immobilizzazioni AC'!C26</f>
        <v>36600</v>
      </c>
      <c r="C9" s="250" t="s">
        <v>455</v>
      </c>
      <c r="D9" s="252"/>
    </row>
    <row r="10" spans="1:4" x14ac:dyDescent="0.25">
      <c r="A10" s="252"/>
      <c r="B10" s="252"/>
      <c r="C10" s="252"/>
      <c r="D10" s="252"/>
    </row>
    <row r="11" spans="1:4" x14ac:dyDescent="0.25">
      <c r="A11" s="253" t="s">
        <v>454</v>
      </c>
      <c r="B11" s="254">
        <f>SUM(B9:B10)</f>
        <v>36600</v>
      </c>
      <c r="C11" s="252"/>
      <c r="D11" s="252"/>
    </row>
    <row r="12" spans="1:4" x14ac:dyDescent="0.25">
      <c r="A12" s="252"/>
      <c r="B12" s="252"/>
      <c r="C12" s="252"/>
      <c r="D12" s="252"/>
    </row>
    <row r="13" spans="1:4" x14ac:dyDescent="0.25">
      <c r="A13" s="250" t="s">
        <v>456</v>
      </c>
      <c r="B13" s="251">
        <v>460</v>
      </c>
      <c r="C13" s="250" t="s">
        <v>802</v>
      </c>
      <c r="D13" s="250" t="s">
        <v>457</v>
      </c>
    </row>
    <row r="14" spans="1:4" x14ac:dyDescent="0.25">
      <c r="A14" s="250"/>
      <c r="B14" s="251"/>
      <c r="C14" s="250"/>
      <c r="D14" s="250"/>
    </row>
    <row r="15" spans="1:4" x14ac:dyDescent="0.25">
      <c r="A15" s="253" t="s">
        <v>454</v>
      </c>
      <c r="B15" s="254">
        <f>SUM(B13:B14)</f>
        <v>460</v>
      </c>
      <c r="C15" s="252"/>
      <c r="D15" s="252"/>
    </row>
    <row r="16" spans="1:4" x14ac:dyDescent="0.25">
      <c r="A16" s="252"/>
      <c r="B16" s="252"/>
      <c r="C16" s="252"/>
      <c r="D16" s="252"/>
    </row>
    <row r="17" spans="1:4" x14ac:dyDescent="0.25">
      <c r="A17" s="250" t="s">
        <v>483</v>
      </c>
      <c r="B17" s="251">
        <f>ALTRE!F26</f>
        <v>4154.5099999999984</v>
      </c>
      <c r="C17" s="250" t="s">
        <v>484</v>
      </c>
      <c r="D17" s="250"/>
    </row>
    <row r="18" spans="1:4" x14ac:dyDescent="0.25">
      <c r="A18" s="250"/>
      <c r="B18" s="251"/>
      <c r="C18" s="250"/>
      <c r="D18" s="250"/>
    </row>
    <row r="19" spans="1:4" x14ac:dyDescent="0.25">
      <c r="A19" s="253" t="s">
        <v>454</v>
      </c>
      <c r="B19" s="254">
        <f>SUM(B17:B18)</f>
        <v>4154.5099999999984</v>
      </c>
      <c r="C19" s="252"/>
      <c r="D19" s="252"/>
    </row>
    <row r="20" spans="1:4" x14ac:dyDescent="0.25">
      <c r="A20" s="252"/>
      <c r="B20" s="252"/>
      <c r="C20" s="252"/>
      <c r="D20" s="252"/>
    </row>
    <row r="21" spans="1:4" ht="23.25" x14ac:dyDescent="0.35">
      <c r="A21" s="244" t="s">
        <v>482</v>
      </c>
      <c r="B21" s="245"/>
      <c r="C21" s="244"/>
      <c r="D21" s="244"/>
    </row>
    <row r="22" spans="1:4" x14ac:dyDescent="0.25">
      <c r="A22" s="246"/>
      <c r="B22" s="247"/>
      <c r="C22" s="246"/>
      <c r="D22" s="246"/>
    </row>
    <row r="23" spans="1:4" ht="15.75" x14ac:dyDescent="0.25">
      <c r="A23" s="248" t="s">
        <v>449</v>
      </c>
      <c r="B23" s="249" t="s">
        <v>450</v>
      </c>
      <c r="C23" s="248" t="s">
        <v>451</v>
      </c>
      <c r="D23" s="248" t="s">
        <v>452</v>
      </c>
    </row>
    <row r="24" spans="1:4" x14ac:dyDescent="0.25">
      <c r="A24" s="250"/>
      <c r="B24" s="251"/>
      <c r="C24" s="250"/>
      <c r="D24" s="250"/>
    </row>
    <row r="25" spans="1:4" x14ac:dyDescent="0.25">
      <c r="A25" s="250" t="s">
        <v>467</v>
      </c>
      <c r="B25" s="251">
        <f>'Variazioni immobilizzazioni AC'!I48</f>
        <v>10434.799999999999</v>
      </c>
      <c r="C25" s="250" t="s">
        <v>455</v>
      </c>
      <c r="D25" s="250"/>
    </row>
    <row r="26" spans="1:4" x14ac:dyDescent="0.25">
      <c r="A26" s="250"/>
      <c r="B26" s="251"/>
      <c r="C26" s="250"/>
      <c r="D26" s="250"/>
    </row>
    <row r="27" spans="1:4" x14ac:dyDescent="0.25">
      <c r="A27" s="250" t="s">
        <v>458</v>
      </c>
      <c r="B27" s="251">
        <f>'Variazioni immobilizzazioni AC'!H37</f>
        <v>4758.45</v>
      </c>
      <c r="C27" s="250" t="s">
        <v>277</v>
      </c>
      <c r="D27" s="250"/>
    </row>
    <row r="28" spans="1:4" x14ac:dyDescent="0.25">
      <c r="A28" s="250"/>
      <c r="B28" s="251"/>
      <c r="C28" s="250"/>
      <c r="D28" s="250"/>
    </row>
    <row r="29" spans="1:4" x14ac:dyDescent="0.25">
      <c r="A29" s="250" t="s">
        <v>459</v>
      </c>
      <c r="B29" s="251">
        <f>'Variazioni immobilizzazioni AC'!Q37-'Variazioni immobilizzazioni AC'!H37</f>
        <v>198572.56</v>
      </c>
      <c r="C29" s="250" t="s">
        <v>277</v>
      </c>
      <c r="D29" s="250"/>
    </row>
    <row r="30" spans="1:4" x14ac:dyDescent="0.25">
      <c r="A30" s="250"/>
      <c r="B30" s="251"/>
      <c r="C30" s="250"/>
      <c r="D30" s="250"/>
    </row>
    <row r="31" spans="1:4" x14ac:dyDescent="0.25">
      <c r="A31" s="250" t="s">
        <v>460</v>
      </c>
      <c r="B31" s="251">
        <f>B5+B9-B25</f>
        <v>62592.75</v>
      </c>
      <c r="C31" s="250" t="s">
        <v>455</v>
      </c>
      <c r="D31" s="250"/>
    </row>
    <row r="32" spans="1:4" x14ac:dyDescent="0.25">
      <c r="A32" s="250"/>
      <c r="B32" s="251">
        <f>'Variazioni immobilizzazioni AC'!P48</f>
        <v>5051.8</v>
      </c>
      <c r="C32" s="250" t="s">
        <v>464</v>
      </c>
      <c r="D32" s="250"/>
    </row>
    <row r="33" spans="1:4" x14ac:dyDescent="0.25">
      <c r="A33" s="250"/>
      <c r="B33" s="251">
        <f>'TITOLO 2'!B4</f>
        <v>967.95</v>
      </c>
      <c r="C33" s="250" t="s">
        <v>465</v>
      </c>
      <c r="D33" s="250"/>
    </row>
    <row r="34" spans="1:4" x14ac:dyDescent="0.25">
      <c r="A34" s="250"/>
      <c r="B34" s="251"/>
      <c r="C34" s="250"/>
      <c r="D34" s="250"/>
    </row>
    <row r="35" spans="1:4" x14ac:dyDescent="0.25">
      <c r="A35" s="250"/>
      <c r="B35" s="251"/>
      <c r="C35" s="250"/>
      <c r="D35" s="250"/>
    </row>
    <row r="36" spans="1:4" x14ac:dyDescent="0.25">
      <c r="A36" s="250"/>
      <c r="B36" s="251"/>
      <c r="C36" s="250"/>
      <c r="D36" s="250"/>
    </row>
    <row r="37" spans="1:4" x14ac:dyDescent="0.25">
      <c r="A37" s="250"/>
      <c r="B37" s="251"/>
      <c r="C37" s="250"/>
      <c r="D37" s="250"/>
    </row>
    <row r="38" spans="1:4" x14ac:dyDescent="0.25">
      <c r="A38" s="250"/>
      <c r="B38" s="251"/>
      <c r="C38" s="250"/>
      <c r="D38" s="250"/>
    </row>
    <row r="39" spans="1:4" x14ac:dyDescent="0.25">
      <c r="A39" s="250"/>
      <c r="B39" s="251"/>
      <c r="C39" s="250"/>
      <c r="D39" s="250"/>
    </row>
    <row r="40" spans="1:4" x14ac:dyDescent="0.25">
      <c r="A40" s="250"/>
      <c r="B40" s="251"/>
      <c r="C40" s="250"/>
      <c r="D40" s="250"/>
    </row>
    <row r="41" spans="1:4" x14ac:dyDescent="0.25">
      <c r="A41" s="250"/>
      <c r="B41" s="251"/>
      <c r="C41" s="250"/>
      <c r="D41" s="250"/>
    </row>
    <row r="42" spans="1:4" x14ac:dyDescent="0.25">
      <c r="A42" s="250"/>
      <c r="B42" s="251"/>
      <c r="C42" s="250"/>
      <c r="D42" s="250"/>
    </row>
    <row r="43" spans="1:4" x14ac:dyDescent="0.25">
      <c r="A43" s="250"/>
      <c r="B43" s="251"/>
      <c r="C43" s="250"/>
      <c r="D43" s="250"/>
    </row>
  </sheetData>
  <printOptions horizontalCentered="1" verticalCentered="1" gridLines="1"/>
  <pageMargins left="0" right="0" top="0.39370078740157483" bottom="0.39370078740157483" header="0.31496062992125984" footer="0.31496062992125984"/>
  <pageSetup paperSize="9" scale="9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0"/>
  <sheetViews>
    <sheetView workbookViewId="0">
      <selection activeCell="C15" sqref="C15"/>
    </sheetView>
  </sheetViews>
  <sheetFormatPr defaultRowHeight="15" x14ac:dyDescent="0.25"/>
  <cols>
    <col min="1" max="1" width="8.140625" bestFit="1" customWidth="1"/>
    <col min="2" max="2" width="15.28515625" customWidth="1"/>
    <col min="3" max="3" width="78.5703125" bestFit="1" customWidth="1"/>
    <col min="4" max="4" width="11.85546875" bestFit="1" customWidth="1"/>
    <col min="5" max="5" width="22.42578125" bestFit="1" customWidth="1"/>
  </cols>
  <sheetData>
    <row r="1" spans="1:4" s="255" customFormat="1" ht="25.5" customHeight="1" x14ac:dyDescent="0.35">
      <c r="B1" s="244" t="s">
        <v>461</v>
      </c>
      <c r="D1" s="256"/>
    </row>
    <row r="2" spans="1:4" s="257" customFormat="1" ht="12.75" x14ac:dyDescent="0.2">
      <c r="B2" s="258"/>
      <c r="D2" s="258"/>
    </row>
    <row r="3" spans="1:4" s="257" customFormat="1" ht="12.75" x14ac:dyDescent="0.2">
      <c r="B3" s="258"/>
      <c r="D3" s="258"/>
    </row>
    <row r="4" spans="1:4" s="248" customFormat="1" ht="15.75" x14ac:dyDescent="0.25">
      <c r="A4" s="248" t="s">
        <v>800</v>
      </c>
      <c r="B4" s="249" t="s">
        <v>462</v>
      </c>
      <c r="C4" s="249" t="s">
        <v>463</v>
      </c>
      <c r="D4" s="249" t="s">
        <v>450</v>
      </c>
    </row>
    <row r="5" spans="1:4" s="257" customFormat="1" ht="12.75" x14ac:dyDescent="0.2">
      <c r="B5" s="258"/>
      <c r="D5" s="258"/>
    </row>
    <row r="6" spans="1:4" s="257" customFormat="1" ht="12.75" x14ac:dyDescent="0.2">
      <c r="B6" s="259"/>
      <c r="D6" s="260"/>
    </row>
    <row r="7" spans="1:4" s="257" customFormat="1" ht="12.75" x14ac:dyDescent="0.2">
      <c r="A7" s="257">
        <v>76</v>
      </c>
      <c r="B7" s="259">
        <v>43864</v>
      </c>
      <c r="C7" s="257" t="s">
        <v>801</v>
      </c>
      <c r="D7" s="260">
        <v>5051.8</v>
      </c>
    </row>
    <row r="8" spans="1:4" s="257" customFormat="1" ht="13.5" customHeight="1" x14ac:dyDescent="0.2">
      <c r="B8" s="259"/>
      <c r="D8" s="260"/>
    </row>
    <row r="9" spans="1:4" s="250" customFormat="1" ht="12.75" x14ac:dyDescent="0.2">
      <c r="B9" s="261"/>
      <c r="C9" s="246" t="s">
        <v>814</v>
      </c>
      <c r="D9" s="262">
        <f>SUM(D6:D8)</f>
        <v>5051.8</v>
      </c>
    </row>
    <row r="10" spans="1:4" s="250" customFormat="1" ht="12.75" x14ac:dyDescent="0.2">
      <c r="B10" s="261"/>
      <c r="C10" s="246"/>
      <c r="D10" s="251"/>
    </row>
  </sheetData>
  <printOptions gridLines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6"/>
  <sheetViews>
    <sheetView workbookViewId="0">
      <selection activeCell="C15" sqref="C15"/>
    </sheetView>
  </sheetViews>
  <sheetFormatPr defaultRowHeight="15" x14ac:dyDescent="0.25"/>
  <cols>
    <col min="1" max="1" width="53.42578125" customWidth="1"/>
    <col min="2" max="2" width="16.140625" bestFit="1" customWidth="1"/>
    <col min="3" max="3" width="99.5703125" customWidth="1"/>
  </cols>
  <sheetData>
    <row r="1" spans="1:3" ht="23.25" x14ac:dyDescent="0.35">
      <c r="A1" s="271" t="s">
        <v>473</v>
      </c>
    </row>
    <row r="3" spans="1:3" ht="18.75" x14ac:dyDescent="0.3">
      <c r="A3" s="272" t="s">
        <v>370</v>
      </c>
    </row>
    <row r="4" spans="1:3" ht="18.75" x14ac:dyDescent="0.3">
      <c r="A4" s="273"/>
    </row>
    <row r="5" spans="1:3" ht="17.25" x14ac:dyDescent="0.3">
      <c r="A5" s="274" t="s">
        <v>474</v>
      </c>
      <c r="B5" s="275">
        <f>'Conto ec'!D66</f>
        <v>0</v>
      </c>
      <c r="C5" t="s">
        <v>479</v>
      </c>
    </row>
    <row r="6" spans="1:3" ht="17.25" x14ac:dyDescent="0.3">
      <c r="A6" s="274" t="s">
        <v>372</v>
      </c>
      <c r="B6" s="276">
        <f>'Conto ec'!D67</f>
        <v>20000</v>
      </c>
      <c r="C6" t="s">
        <v>475</v>
      </c>
    </row>
    <row r="7" spans="1:3" ht="45" x14ac:dyDescent="0.25">
      <c r="A7" s="277" t="s">
        <v>373</v>
      </c>
      <c r="B7" s="278">
        <f>'Conto ec'!D68</f>
        <v>26428.349999999995</v>
      </c>
      <c r="C7" s="111" t="s">
        <v>486</v>
      </c>
    </row>
    <row r="8" spans="1:3" ht="30" x14ac:dyDescent="0.25">
      <c r="A8" s="277" t="s">
        <v>374</v>
      </c>
      <c r="B8" s="278">
        <f>'Conto ec'!D69</f>
        <v>0</v>
      </c>
      <c r="C8" s="111" t="s">
        <v>477</v>
      </c>
    </row>
    <row r="9" spans="1:3" ht="17.25" x14ac:dyDescent="0.3">
      <c r="A9" s="274" t="s">
        <v>375</v>
      </c>
      <c r="B9" s="275">
        <f>'Conto ec'!D70</f>
        <v>0</v>
      </c>
      <c r="C9" t="s">
        <v>478</v>
      </c>
    </row>
    <row r="10" spans="1:3" ht="18.75" x14ac:dyDescent="0.3">
      <c r="A10" s="279"/>
      <c r="B10" s="280"/>
    </row>
    <row r="11" spans="1:3" ht="18.75" x14ac:dyDescent="0.3">
      <c r="A11" s="272" t="s">
        <v>377</v>
      </c>
      <c r="B11" s="280"/>
    </row>
    <row r="12" spans="1:3" ht="18.75" x14ac:dyDescent="0.3">
      <c r="A12" s="273"/>
      <c r="B12" s="280"/>
    </row>
    <row r="13" spans="1:3" ht="17.25" x14ac:dyDescent="0.3">
      <c r="A13" s="274" t="s">
        <v>378</v>
      </c>
      <c r="B13" s="276">
        <f>'Conto ec'!D73</f>
        <v>5051.8</v>
      </c>
    </row>
    <row r="14" spans="1:3" ht="30" x14ac:dyDescent="0.25">
      <c r="A14" s="277" t="s">
        <v>379</v>
      </c>
      <c r="B14" s="278">
        <f>'Conto ec'!D74</f>
        <v>34445.709999999992</v>
      </c>
      <c r="C14" s="111" t="s">
        <v>495</v>
      </c>
    </row>
    <row r="15" spans="1:3" ht="30" x14ac:dyDescent="0.25">
      <c r="A15" s="277" t="s">
        <v>380</v>
      </c>
      <c r="B15" s="281">
        <f>'Conto ec'!D75</f>
        <v>0</v>
      </c>
      <c r="C15" s="111" t="s">
        <v>477</v>
      </c>
    </row>
    <row r="16" spans="1:3" ht="17.25" x14ac:dyDescent="0.3">
      <c r="A16" s="274" t="s">
        <v>381</v>
      </c>
      <c r="B16" s="276">
        <f>'Conto ec'!D76</f>
        <v>0</v>
      </c>
      <c r="C16" t="s">
        <v>476</v>
      </c>
    </row>
  </sheetData>
  <printOptions gridLines="1"/>
  <pageMargins left="0" right="0" top="0.74803149606299213" bottom="0.74803149606299213" header="0.31496062992125984" footer="0.31496062992125984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102"/>
  <sheetViews>
    <sheetView tabSelected="1" zoomScaleNormal="100" workbookViewId="0">
      <selection activeCell="D10" sqref="D10"/>
    </sheetView>
  </sheetViews>
  <sheetFormatPr defaultRowHeight="12.75" x14ac:dyDescent="0.2"/>
  <cols>
    <col min="1" max="1" width="2.7109375" style="2" bestFit="1" customWidth="1"/>
    <col min="2" max="2" width="5.42578125" style="1" customWidth="1"/>
    <col min="3" max="3" width="2" style="1" bestFit="1" customWidth="1"/>
    <col min="4" max="4" width="57" style="1" customWidth="1"/>
    <col min="5" max="5" width="15.7109375" style="1" hidden="1" customWidth="1"/>
    <col min="6" max="6" width="14.42578125" style="1" hidden="1" customWidth="1"/>
    <col min="7" max="7" width="16" style="1" hidden="1" customWidth="1"/>
    <col min="8" max="8" width="13.42578125" style="1" hidden="1" customWidth="1"/>
    <col min="9" max="9" width="16" style="1" hidden="1" customWidth="1"/>
    <col min="10" max="11" width="15.7109375" style="1" customWidth="1"/>
    <col min="12" max="16384" width="9.140625" style="1"/>
  </cols>
  <sheetData>
    <row r="1" spans="1:11" ht="21" x14ac:dyDescent="0.35">
      <c r="A1" s="329" t="s">
        <v>510</v>
      </c>
      <c r="B1" s="329"/>
      <c r="C1" s="329"/>
      <c r="D1" s="329"/>
      <c r="E1" s="329"/>
      <c r="F1" s="329"/>
      <c r="G1" s="329"/>
      <c r="H1" s="329"/>
      <c r="I1" s="329"/>
      <c r="J1" s="329"/>
      <c r="K1" s="329"/>
    </row>
    <row r="2" spans="1:11" ht="13.5" thickBot="1" x14ac:dyDescent="0.25"/>
    <row r="3" spans="1:11" ht="12.75" customHeight="1" thickTop="1" x14ac:dyDescent="0.25">
      <c r="A3" s="3"/>
      <c r="B3" s="4"/>
      <c r="C3" s="5"/>
      <c r="D3" s="334" t="s">
        <v>0</v>
      </c>
      <c r="E3" s="336">
        <v>2019</v>
      </c>
      <c r="F3" s="107"/>
      <c r="G3" s="107"/>
      <c r="H3" s="107"/>
      <c r="I3" s="49"/>
      <c r="J3" s="336">
        <v>2020</v>
      </c>
      <c r="K3" s="339">
        <v>2019</v>
      </c>
    </row>
    <row r="4" spans="1:11" ht="39" thickBot="1" x14ac:dyDescent="0.3">
      <c r="A4" s="6"/>
      <c r="B4" s="7"/>
      <c r="C4" s="8"/>
      <c r="D4" s="335"/>
      <c r="E4" s="337"/>
      <c r="F4" s="103" t="s">
        <v>240</v>
      </c>
      <c r="G4" s="103" t="s">
        <v>241</v>
      </c>
      <c r="H4" s="103" t="s">
        <v>242</v>
      </c>
      <c r="I4" s="303" t="s">
        <v>243</v>
      </c>
      <c r="J4" s="338"/>
      <c r="K4" s="340"/>
    </row>
    <row r="5" spans="1:11" ht="30.75" thickTop="1" x14ac:dyDescent="0.25">
      <c r="A5" s="9"/>
      <c r="B5" s="10"/>
      <c r="C5" s="11"/>
      <c r="D5" s="12" t="s">
        <v>1</v>
      </c>
      <c r="E5" s="97">
        <v>0</v>
      </c>
      <c r="F5" s="104">
        <v>0</v>
      </c>
      <c r="G5" s="104">
        <v>0</v>
      </c>
      <c r="H5" s="104">
        <v>0</v>
      </c>
      <c r="I5" s="295">
        <v>0</v>
      </c>
      <c r="J5" s="304">
        <f>E5+F5-G5+H5-I5</f>
        <v>0</v>
      </c>
      <c r="K5" s="236">
        <f>E5</f>
        <v>0</v>
      </c>
    </row>
    <row r="6" spans="1:11" ht="15.75" thickBot="1" x14ac:dyDescent="0.3">
      <c r="A6" s="9"/>
      <c r="B6" s="10"/>
      <c r="C6" s="11"/>
      <c r="D6" s="12"/>
      <c r="E6" s="98"/>
      <c r="F6" s="105"/>
      <c r="G6" s="105"/>
      <c r="H6" s="105"/>
      <c r="I6" s="296"/>
      <c r="J6" s="305"/>
      <c r="K6" s="237"/>
    </row>
    <row r="7" spans="1:11" ht="15.75" thickBot="1" x14ac:dyDescent="0.3">
      <c r="A7" s="9"/>
      <c r="B7" s="10"/>
      <c r="C7" s="11"/>
      <c r="D7" s="13" t="s">
        <v>2</v>
      </c>
      <c r="E7" s="168">
        <f t="shared" ref="E7:J7" si="0">E5</f>
        <v>0</v>
      </c>
      <c r="F7" s="52">
        <f t="shared" si="0"/>
        <v>0</v>
      </c>
      <c r="G7" s="52">
        <f t="shared" si="0"/>
        <v>0</v>
      </c>
      <c r="H7" s="52">
        <f t="shared" si="0"/>
        <v>0</v>
      </c>
      <c r="I7" s="177">
        <f t="shared" si="0"/>
        <v>0</v>
      </c>
      <c r="J7" s="306">
        <f t="shared" si="0"/>
        <v>0</v>
      </c>
      <c r="K7" s="233">
        <f t="shared" ref="K7" si="1">K5</f>
        <v>0</v>
      </c>
    </row>
    <row r="8" spans="1:11" ht="15" x14ac:dyDescent="0.25">
      <c r="A8" s="9"/>
      <c r="B8" s="10"/>
      <c r="C8" s="11"/>
      <c r="D8" s="14" t="s">
        <v>3</v>
      </c>
      <c r="E8" s="99"/>
      <c r="F8" s="59"/>
      <c r="G8" s="59"/>
      <c r="H8" s="59"/>
      <c r="I8" s="297"/>
      <c r="J8" s="307"/>
      <c r="K8" s="53"/>
    </row>
    <row r="9" spans="1:11" ht="15" x14ac:dyDescent="0.25">
      <c r="A9" s="9" t="s">
        <v>4</v>
      </c>
      <c r="B9" s="10"/>
      <c r="C9" s="11"/>
      <c r="D9" s="15" t="s">
        <v>5</v>
      </c>
      <c r="E9" s="99"/>
      <c r="F9" s="59"/>
      <c r="G9" s="59"/>
      <c r="H9" s="59"/>
      <c r="I9" s="297"/>
      <c r="J9" s="307"/>
      <c r="K9" s="53"/>
    </row>
    <row r="10" spans="1:11" ht="15" x14ac:dyDescent="0.25">
      <c r="A10" s="9"/>
      <c r="B10" s="10">
        <v>1</v>
      </c>
      <c r="C10" s="11"/>
      <c r="D10" s="10" t="s">
        <v>6</v>
      </c>
      <c r="E10" s="100">
        <v>0</v>
      </c>
      <c r="F10" s="57">
        <v>0</v>
      </c>
      <c r="G10" s="57">
        <v>0</v>
      </c>
      <c r="H10" s="57">
        <v>0</v>
      </c>
      <c r="I10" s="298">
        <v>0</v>
      </c>
      <c r="J10" s="308">
        <f t="shared" ref="J10:J16" si="2">E10+F10-G10+H10-I10</f>
        <v>0</v>
      </c>
      <c r="K10" s="54">
        <f>E10</f>
        <v>0</v>
      </c>
    </row>
    <row r="11" spans="1:11" ht="15" x14ac:dyDescent="0.25">
      <c r="A11" s="9"/>
      <c r="B11" s="10">
        <v>2</v>
      </c>
      <c r="C11" s="11"/>
      <c r="D11" s="10" t="s">
        <v>7</v>
      </c>
      <c r="E11" s="100">
        <v>0</v>
      </c>
      <c r="F11" s="57">
        <v>0</v>
      </c>
      <c r="G11" s="57">
        <v>0</v>
      </c>
      <c r="H11" s="57">
        <v>0</v>
      </c>
      <c r="I11" s="298">
        <v>0</v>
      </c>
      <c r="J11" s="308">
        <f t="shared" si="2"/>
        <v>0</v>
      </c>
      <c r="K11" s="54">
        <f t="shared" ref="K11:K16" si="3">E11</f>
        <v>0</v>
      </c>
    </row>
    <row r="12" spans="1:11" ht="15" x14ac:dyDescent="0.25">
      <c r="A12" s="9"/>
      <c r="B12" s="10">
        <v>3</v>
      </c>
      <c r="C12" s="11"/>
      <c r="D12" s="10" t="s">
        <v>8</v>
      </c>
      <c r="E12" s="100">
        <v>0</v>
      </c>
      <c r="F12" s="57">
        <v>0</v>
      </c>
      <c r="G12" s="57">
        <v>0</v>
      </c>
      <c r="H12" s="57">
        <v>0</v>
      </c>
      <c r="I12" s="298">
        <v>0</v>
      </c>
      <c r="J12" s="308">
        <f t="shared" si="2"/>
        <v>0</v>
      </c>
      <c r="K12" s="54">
        <f t="shared" si="3"/>
        <v>0</v>
      </c>
    </row>
    <row r="13" spans="1:11" ht="15" x14ac:dyDescent="0.25">
      <c r="A13" s="9"/>
      <c r="B13" s="10">
        <v>4</v>
      </c>
      <c r="C13" s="11"/>
      <c r="D13" s="10" t="s">
        <v>9</v>
      </c>
      <c r="E13" s="100">
        <v>0</v>
      </c>
      <c r="F13" s="57">
        <v>0</v>
      </c>
      <c r="G13" s="57">
        <v>0</v>
      </c>
      <c r="H13" s="57">
        <v>0</v>
      </c>
      <c r="I13" s="298">
        <v>0</v>
      </c>
      <c r="J13" s="308">
        <f t="shared" si="2"/>
        <v>0</v>
      </c>
      <c r="K13" s="54">
        <f t="shared" si="3"/>
        <v>0</v>
      </c>
    </row>
    <row r="14" spans="1:11" ht="15" x14ac:dyDescent="0.25">
      <c r="A14" s="9"/>
      <c r="B14" s="10">
        <v>5</v>
      </c>
      <c r="C14" s="11"/>
      <c r="D14" s="10" t="s">
        <v>10</v>
      </c>
      <c r="E14" s="100">
        <v>0</v>
      </c>
      <c r="F14" s="57">
        <v>0</v>
      </c>
      <c r="G14" s="57">
        <v>0</v>
      </c>
      <c r="H14" s="57">
        <v>0</v>
      </c>
      <c r="I14" s="298">
        <v>0</v>
      </c>
      <c r="J14" s="308">
        <f t="shared" si="2"/>
        <v>0</v>
      </c>
      <c r="K14" s="54">
        <f t="shared" si="3"/>
        <v>0</v>
      </c>
    </row>
    <row r="15" spans="1:11" ht="15" x14ac:dyDescent="0.25">
      <c r="A15" s="9"/>
      <c r="B15" s="10">
        <v>6</v>
      </c>
      <c r="C15" s="11"/>
      <c r="D15" s="10" t="s">
        <v>11</v>
      </c>
      <c r="E15" s="100">
        <f>ALTRE!C4</f>
        <v>10434.799999999999</v>
      </c>
      <c r="F15" s="57">
        <f>'Variazioni immobilizzazioni CF'!I20</f>
        <v>0</v>
      </c>
      <c r="G15" s="57">
        <f>'Variazioni immobilizzazioni CF'!I30</f>
        <v>0</v>
      </c>
      <c r="H15" s="57">
        <f>'Variazioni immobilizzazioni AC'!I11+'Variazioni immobilizzazioni AC'!I26</f>
        <v>0</v>
      </c>
      <c r="I15" s="298">
        <f>'Variazioni immobilizzazioni AC'!I48</f>
        <v>10434.799999999999</v>
      </c>
      <c r="J15" s="308">
        <f t="shared" si="2"/>
        <v>0</v>
      </c>
      <c r="K15" s="54">
        <f t="shared" si="3"/>
        <v>10434.799999999999</v>
      </c>
    </row>
    <row r="16" spans="1:11" ht="15" x14ac:dyDescent="0.25">
      <c r="A16" s="9"/>
      <c r="B16" s="10">
        <v>9</v>
      </c>
      <c r="C16" s="11"/>
      <c r="D16" s="16" t="s">
        <v>12</v>
      </c>
      <c r="E16" s="100">
        <f>ALTRE!C5</f>
        <v>79821.820000000007</v>
      </c>
      <c r="F16" s="57">
        <f>'Variazioni immobilizzazioni CF'!H20</f>
        <v>17568</v>
      </c>
      <c r="G16" s="57">
        <f>'Variazioni immobilizzazioni CF'!H30</f>
        <v>0</v>
      </c>
      <c r="H16" s="57">
        <f>'Variazioni immobilizzazioni AC'!H11+'Variazioni immobilizzazioni AC'!H26</f>
        <v>36427.550000000003</v>
      </c>
      <c r="I16" s="298">
        <f>'Variazioni immobilizzazioni AC'!H37+'Variazioni immobilizzazioni AC'!H48</f>
        <v>4758.45</v>
      </c>
      <c r="J16" s="308">
        <f t="shared" si="2"/>
        <v>129058.92</v>
      </c>
      <c r="K16" s="54">
        <f t="shared" si="3"/>
        <v>79821.820000000007</v>
      </c>
    </row>
    <row r="17" spans="1:11" ht="15" x14ac:dyDescent="0.25">
      <c r="A17" s="9"/>
      <c r="B17" s="10"/>
      <c r="C17" s="11"/>
      <c r="D17" s="17" t="s">
        <v>13</v>
      </c>
      <c r="E17" s="60">
        <f>SUM(E10:E16)</f>
        <v>90256.62000000001</v>
      </c>
      <c r="F17" s="58">
        <f>SUM(F10:F16)</f>
        <v>17568</v>
      </c>
      <c r="G17" s="58">
        <f t="shared" ref="G17:I17" si="4">SUM(G10:G16)</f>
        <v>0</v>
      </c>
      <c r="H17" s="58">
        <f t="shared" si="4"/>
        <v>36427.550000000003</v>
      </c>
      <c r="I17" s="299">
        <f t="shared" si="4"/>
        <v>15193.25</v>
      </c>
      <c r="J17" s="309">
        <f>SUM(J10:J16)</f>
        <v>129058.92</v>
      </c>
      <c r="K17" s="55">
        <f>SUM(K10:K16)</f>
        <v>90256.62000000001</v>
      </c>
    </row>
    <row r="18" spans="1:11" ht="15" x14ac:dyDescent="0.25">
      <c r="A18" s="9"/>
      <c r="B18" s="10"/>
      <c r="C18" s="11"/>
      <c r="D18" s="12"/>
      <c r="E18" s="99"/>
      <c r="F18" s="59"/>
      <c r="G18" s="59"/>
      <c r="H18" s="59"/>
      <c r="I18" s="297"/>
      <c r="J18" s="307"/>
      <c r="K18" s="53"/>
    </row>
    <row r="19" spans="1:11" ht="15" x14ac:dyDescent="0.25">
      <c r="A19" s="18"/>
      <c r="B19" s="16"/>
      <c r="C19" s="19"/>
      <c r="D19" s="20" t="s">
        <v>14</v>
      </c>
      <c r="E19" s="99"/>
      <c r="F19" s="59"/>
      <c r="G19" s="59"/>
      <c r="H19" s="59"/>
      <c r="I19" s="297"/>
      <c r="J19" s="307"/>
      <c r="K19" s="53"/>
    </row>
    <row r="20" spans="1:11" ht="15" x14ac:dyDescent="0.25">
      <c r="A20" s="18" t="s">
        <v>15</v>
      </c>
      <c r="B20" s="21">
        <v>1</v>
      </c>
      <c r="C20" s="19"/>
      <c r="D20" s="16" t="s">
        <v>16</v>
      </c>
      <c r="E20" s="101">
        <f>E21+E22+E23+E24</f>
        <v>4709081.99</v>
      </c>
      <c r="F20" s="56">
        <f>F21+F22+F23+F24</f>
        <v>10256</v>
      </c>
      <c r="G20" s="56">
        <f t="shared" ref="G20:I20" si="5">G21+G22+G23+G24</f>
        <v>0</v>
      </c>
      <c r="H20" s="56">
        <f t="shared" si="5"/>
        <v>36600</v>
      </c>
      <c r="I20" s="300">
        <f t="shared" si="5"/>
        <v>154830.13</v>
      </c>
      <c r="J20" s="310">
        <f>J21+J22+J23+J24</f>
        <v>4601107.8600000013</v>
      </c>
      <c r="K20" s="232">
        <f>K21+K22+K23+K24</f>
        <v>4709081.99</v>
      </c>
    </row>
    <row r="21" spans="1:11" ht="15" x14ac:dyDescent="0.25">
      <c r="A21" s="18"/>
      <c r="B21" s="22" t="s">
        <v>17</v>
      </c>
      <c r="C21" s="19"/>
      <c r="D21" s="16" t="s">
        <v>18</v>
      </c>
      <c r="E21" s="100">
        <f>ALTRE!C6</f>
        <v>75871.06</v>
      </c>
      <c r="F21" s="57">
        <f>'Variazioni immobilizzazioni CF'!A20</f>
        <v>0</v>
      </c>
      <c r="G21" s="57">
        <f>'Variazioni immobilizzazioni CF'!A30</f>
        <v>0</v>
      </c>
      <c r="H21" s="57">
        <f>'Variazioni immobilizzazioni AC'!A11+'Variazioni immobilizzazioni AC'!A26</f>
        <v>0</v>
      </c>
      <c r="I21" s="298">
        <f>'Variazioni immobilizzazioni AC'!A37+'Variazioni immobilizzazioni AC'!A48</f>
        <v>2501.2399999999998</v>
      </c>
      <c r="J21" s="308">
        <f t="shared" ref="J21:J38" si="6">E21+F21-G21+H21-I21</f>
        <v>73369.819999999992</v>
      </c>
      <c r="K21" s="54">
        <f>E21</f>
        <v>75871.06</v>
      </c>
    </row>
    <row r="22" spans="1:11" ht="15" x14ac:dyDescent="0.25">
      <c r="A22" s="18"/>
      <c r="B22" s="22" t="s">
        <v>19</v>
      </c>
      <c r="C22" s="19"/>
      <c r="D22" s="16" t="s">
        <v>20</v>
      </c>
      <c r="E22" s="100">
        <f>ALTRE!C7</f>
        <v>0</v>
      </c>
      <c r="F22" s="57">
        <f>'Variazioni immobilizzazioni CF'!B20</f>
        <v>0</v>
      </c>
      <c r="G22" s="57">
        <f>'Variazioni immobilizzazioni CF'!B30</f>
        <v>0</v>
      </c>
      <c r="H22" s="57">
        <f>'Variazioni immobilizzazioni AC'!B11+'Variazioni immobilizzazioni AC'!B26</f>
        <v>0</v>
      </c>
      <c r="I22" s="298">
        <f>'Variazioni immobilizzazioni AC'!B37+'Variazioni immobilizzazioni AC'!B48</f>
        <v>0</v>
      </c>
      <c r="J22" s="308">
        <f t="shared" si="6"/>
        <v>0</v>
      </c>
      <c r="K22" s="54">
        <f>E22</f>
        <v>0</v>
      </c>
    </row>
    <row r="23" spans="1:11" ht="15" x14ac:dyDescent="0.25">
      <c r="A23" s="18"/>
      <c r="B23" s="22" t="s">
        <v>21</v>
      </c>
      <c r="C23" s="19"/>
      <c r="D23" s="16" t="s">
        <v>22</v>
      </c>
      <c r="E23" s="100">
        <f>ALTRE!C8</f>
        <v>4524914.9800000004</v>
      </c>
      <c r="F23" s="57">
        <f>'Variazioni immobilizzazioni CF'!C20</f>
        <v>4400</v>
      </c>
      <c r="G23" s="57">
        <f>'Variazioni immobilizzazioni CF'!C30</f>
        <v>0</v>
      </c>
      <c r="H23" s="57">
        <f>'Variazioni immobilizzazioni AC'!C11+'Variazioni immobilizzazioni AC'!C26</f>
        <v>36600</v>
      </c>
      <c r="I23" s="298">
        <f>'Variazioni immobilizzazioni AC'!C37+'Variazioni immobilizzazioni AC'!C48</f>
        <v>148892.13</v>
      </c>
      <c r="J23" s="308">
        <f t="shared" si="6"/>
        <v>4417022.8500000006</v>
      </c>
      <c r="K23" s="54">
        <f>E23</f>
        <v>4524914.9800000004</v>
      </c>
    </row>
    <row r="24" spans="1:11" ht="15" x14ac:dyDescent="0.25">
      <c r="A24" s="18"/>
      <c r="B24" s="22" t="s">
        <v>23</v>
      </c>
      <c r="C24" s="19"/>
      <c r="D24" s="16" t="s">
        <v>24</v>
      </c>
      <c r="E24" s="100">
        <f>ALTRE!C9</f>
        <v>108295.95</v>
      </c>
      <c r="F24" s="57">
        <f>'Variazioni immobilizzazioni CF'!D20</f>
        <v>5856</v>
      </c>
      <c r="G24" s="57">
        <f>'Variazioni immobilizzazioni CF'!D30</f>
        <v>0</v>
      </c>
      <c r="H24" s="57">
        <f>'Variazioni immobilizzazioni AC'!D11+'Variazioni immobilizzazioni AC'!D26</f>
        <v>0</v>
      </c>
      <c r="I24" s="298">
        <f>'Variazioni immobilizzazioni AC'!D37+'Variazioni immobilizzazioni AC'!D48</f>
        <v>3436.76</v>
      </c>
      <c r="J24" s="308">
        <f t="shared" si="6"/>
        <v>110715.19</v>
      </c>
      <c r="K24" s="54">
        <f>E24</f>
        <v>108295.95</v>
      </c>
    </row>
    <row r="25" spans="1:11" ht="15" x14ac:dyDescent="0.25">
      <c r="A25" s="18" t="s">
        <v>25</v>
      </c>
      <c r="B25" s="21">
        <v>2</v>
      </c>
      <c r="C25" s="19"/>
      <c r="D25" s="16" t="s">
        <v>26</v>
      </c>
      <c r="E25" s="101">
        <f>E26+E28+E30+E32+E33+E34+E35+E36+E37</f>
        <v>2167099.92</v>
      </c>
      <c r="F25" s="56">
        <f>F26+F28+F30+F32+F33+F34+F35+F36+F37</f>
        <v>12541.6</v>
      </c>
      <c r="G25" s="56">
        <f t="shared" ref="G25:I25" si="7">G26+G28+G30+G32+G33+G34+G35+G36+G37</f>
        <v>0</v>
      </c>
      <c r="H25" s="56">
        <f t="shared" si="7"/>
        <v>460</v>
      </c>
      <c r="I25" s="300">
        <f t="shared" si="7"/>
        <v>43742.429999999993</v>
      </c>
      <c r="J25" s="310">
        <f>J26+J28+J30+J32+J33+J34+J35+J36+J37</f>
        <v>2136359.09</v>
      </c>
      <c r="K25" s="232">
        <f>K26+K28+K30+K32+K33+K34+K35+K36+K37</f>
        <v>2167099.92</v>
      </c>
    </row>
    <row r="26" spans="1:11" ht="15" x14ac:dyDescent="0.25">
      <c r="A26" s="18"/>
      <c r="B26" s="22" t="s">
        <v>28</v>
      </c>
      <c r="C26" s="19"/>
      <c r="D26" s="16" t="s">
        <v>29</v>
      </c>
      <c r="E26" s="100">
        <f>ALTRE!C10</f>
        <v>287712</v>
      </c>
      <c r="F26" s="57">
        <f>'Variazioni immobilizzazioni CF'!E20</f>
        <v>0</v>
      </c>
      <c r="G26" s="57">
        <f>'Variazioni immobilizzazioni CF'!E30</f>
        <v>0</v>
      </c>
      <c r="H26" s="57">
        <f>'Variazioni immobilizzazioni AC'!E11+'Variazioni immobilizzazioni AC'!E26</f>
        <v>0</v>
      </c>
      <c r="I26" s="298">
        <f>'Variazioni immobilizzazioni AC'!E37+'Variazioni immobilizzazioni AC'!E48</f>
        <v>0</v>
      </c>
      <c r="J26" s="308">
        <f t="shared" si="6"/>
        <v>287712</v>
      </c>
      <c r="K26" s="54">
        <f t="shared" ref="K26:K38" si="8">E26</f>
        <v>287712</v>
      </c>
    </row>
    <row r="27" spans="1:11" ht="15" x14ac:dyDescent="0.25">
      <c r="A27" s="18"/>
      <c r="B27" s="21"/>
      <c r="C27" s="19" t="s">
        <v>30</v>
      </c>
      <c r="D27" s="23" t="s">
        <v>31</v>
      </c>
      <c r="E27" s="100">
        <v>0</v>
      </c>
      <c r="F27" s="57">
        <v>0</v>
      </c>
      <c r="G27" s="57">
        <v>0</v>
      </c>
      <c r="H27" s="57">
        <v>0</v>
      </c>
      <c r="I27" s="298">
        <v>0</v>
      </c>
      <c r="J27" s="308">
        <f t="shared" si="6"/>
        <v>0</v>
      </c>
      <c r="K27" s="54">
        <f t="shared" si="8"/>
        <v>0</v>
      </c>
    </row>
    <row r="28" spans="1:11" ht="15" x14ac:dyDescent="0.25">
      <c r="A28" s="18"/>
      <c r="B28" s="22" t="s">
        <v>32</v>
      </c>
      <c r="C28" s="19"/>
      <c r="D28" s="16" t="s">
        <v>20</v>
      </c>
      <c r="E28" s="100">
        <f>ALTRE!C11</f>
        <v>1813088.17</v>
      </c>
      <c r="F28" s="57">
        <f>'Variazioni immobilizzazioni CF'!F20</f>
        <v>0</v>
      </c>
      <c r="G28" s="57">
        <f>'Variazioni immobilizzazioni CF'!F30</f>
        <v>0</v>
      </c>
      <c r="H28" s="57">
        <f>'Variazioni immobilizzazioni AC'!F11+'Variazioni immobilizzazioni AC'!F26</f>
        <v>0</v>
      </c>
      <c r="I28" s="298">
        <f>'Variazioni immobilizzazioni AC'!F37+'Variazioni immobilizzazioni AC'!F48</f>
        <v>32279.279999999999</v>
      </c>
      <c r="J28" s="308">
        <f t="shared" si="6"/>
        <v>1780808.89</v>
      </c>
      <c r="K28" s="54">
        <f t="shared" si="8"/>
        <v>1813088.17</v>
      </c>
    </row>
    <row r="29" spans="1:11" ht="15" x14ac:dyDescent="0.25">
      <c r="A29" s="18"/>
      <c r="B29" s="21"/>
      <c r="C29" s="19" t="s">
        <v>30</v>
      </c>
      <c r="D29" s="23" t="s">
        <v>31</v>
      </c>
      <c r="E29" s="100">
        <v>0</v>
      </c>
      <c r="F29" s="57">
        <v>0</v>
      </c>
      <c r="G29" s="57">
        <v>0</v>
      </c>
      <c r="H29" s="57">
        <v>0</v>
      </c>
      <c r="I29" s="298">
        <v>0</v>
      </c>
      <c r="J29" s="308">
        <f t="shared" si="6"/>
        <v>0</v>
      </c>
      <c r="K29" s="54">
        <f t="shared" si="8"/>
        <v>0</v>
      </c>
    </row>
    <row r="30" spans="1:11" ht="15" x14ac:dyDescent="0.25">
      <c r="A30" s="18"/>
      <c r="B30" s="22" t="s">
        <v>33</v>
      </c>
      <c r="C30" s="19"/>
      <c r="D30" s="16" t="s">
        <v>34</v>
      </c>
      <c r="E30" s="100">
        <v>0</v>
      </c>
      <c r="F30" s="57">
        <v>0</v>
      </c>
      <c r="G30" s="57">
        <v>0</v>
      </c>
      <c r="H30" s="57">
        <v>0</v>
      </c>
      <c r="I30" s="298">
        <v>0</v>
      </c>
      <c r="J30" s="308">
        <f t="shared" si="6"/>
        <v>0</v>
      </c>
      <c r="K30" s="54">
        <f t="shared" si="8"/>
        <v>0</v>
      </c>
    </row>
    <row r="31" spans="1:11" ht="15" x14ac:dyDescent="0.25">
      <c r="A31" s="18"/>
      <c r="B31" s="21"/>
      <c r="C31" s="19" t="s">
        <v>30</v>
      </c>
      <c r="D31" s="23" t="s">
        <v>31</v>
      </c>
      <c r="E31" s="100">
        <v>0</v>
      </c>
      <c r="F31" s="57">
        <v>0</v>
      </c>
      <c r="G31" s="57">
        <v>0</v>
      </c>
      <c r="H31" s="57">
        <v>0</v>
      </c>
      <c r="I31" s="298">
        <v>0</v>
      </c>
      <c r="J31" s="308">
        <f t="shared" si="6"/>
        <v>0</v>
      </c>
      <c r="K31" s="54">
        <f t="shared" si="8"/>
        <v>0</v>
      </c>
    </row>
    <row r="32" spans="1:11" ht="15" x14ac:dyDescent="0.25">
      <c r="A32" s="18"/>
      <c r="B32" s="22" t="s">
        <v>35</v>
      </c>
      <c r="C32" s="19"/>
      <c r="D32" s="16" t="s">
        <v>36</v>
      </c>
      <c r="E32" s="100">
        <f>ALTRE!C12</f>
        <v>25166.58</v>
      </c>
      <c r="F32" s="57">
        <f>'Variazioni immobilizzazioni CF'!J20</f>
        <v>0</v>
      </c>
      <c r="G32" s="57">
        <f>'Variazioni immobilizzazioni CF'!J30</f>
        <v>0</v>
      </c>
      <c r="H32" s="57">
        <f>'Variazioni immobilizzazioni AC'!J11+'Variazioni immobilizzazioni AC'!J26</f>
        <v>460</v>
      </c>
      <c r="I32" s="298">
        <f>'Variazioni immobilizzazioni AC'!J37+'Variazioni immobilizzazioni AC'!J48</f>
        <v>1432.77</v>
      </c>
      <c r="J32" s="308">
        <f t="shared" si="6"/>
        <v>24193.81</v>
      </c>
      <c r="K32" s="54">
        <f t="shared" si="8"/>
        <v>25166.58</v>
      </c>
    </row>
    <row r="33" spans="1:11" ht="15" x14ac:dyDescent="0.25">
      <c r="A33" s="24"/>
      <c r="B33" s="22" t="s">
        <v>37</v>
      </c>
      <c r="C33" s="19"/>
      <c r="D33" s="16" t="s">
        <v>38</v>
      </c>
      <c r="E33" s="100">
        <f>ALTRE!C13</f>
        <v>3019.88</v>
      </c>
      <c r="F33" s="57">
        <f>'Variazioni immobilizzazioni CF'!K20</f>
        <v>0</v>
      </c>
      <c r="G33" s="57">
        <f>'Variazioni immobilizzazioni CF'!K30</f>
        <v>0</v>
      </c>
      <c r="H33" s="57">
        <f>'Variazioni immobilizzazioni AC'!K11+'Variazioni immobilizzazioni AC'!K26</f>
        <v>0</v>
      </c>
      <c r="I33" s="298">
        <f>'Variazioni immobilizzazioni AC'!K37+'Variazioni immobilizzazioni AC'!K48</f>
        <v>1509.94</v>
      </c>
      <c r="J33" s="308">
        <f t="shared" si="6"/>
        <v>1509.94</v>
      </c>
      <c r="K33" s="54">
        <f t="shared" si="8"/>
        <v>3019.88</v>
      </c>
    </row>
    <row r="34" spans="1:11" ht="15" x14ac:dyDescent="0.25">
      <c r="A34" s="24"/>
      <c r="B34" s="22" t="s">
        <v>39</v>
      </c>
      <c r="C34" s="19"/>
      <c r="D34" s="16" t="s">
        <v>40</v>
      </c>
      <c r="E34" s="100">
        <f>ALTRE!C14</f>
        <v>3658.27</v>
      </c>
      <c r="F34" s="57">
        <f>'Variazioni immobilizzazioni CF'!L20</f>
        <v>12541.6</v>
      </c>
      <c r="G34" s="57">
        <f>'Variazioni immobilizzazioni CF'!L30</f>
        <v>0</v>
      </c>
      <c r="H34" s="57">
        <f>'Variazioni immobilizzazioni AC'!L11+'Variazioni immobilizzazioni AC'!L26</f>
        <v>0</v>
      </c>
      <c r="I34" s="298">
        <f>'Variazioni immobilizzazioni AC'!L37+'Variazioni immobilizzazioni AC'!L48</f>
        <v>3894.7400000000002</v>
      </c>
      <c r="J34" s="308">
        <f t="shared" si="6"/>
        <v>12305.130000000001</v>
      </c>
      <c r="K34" s="54">
        <f t="shared" si="8"/>
        <v>3658.27</v>
      </c>
    </row>
    <row r="35" spans="1:11" ht="15" x14ac:dyDescent="0.25">
      <c r="A35" s="24"/>
      <c r="B35" s="22" t="s">
        <v>41</v>
      </c>
      <c r="C35" s="19"/>
      <c r="D35" s="16" t="s">
        <v>42</v>
      </c>
      <c r="E35" s="100">
        <f>ALTRE!C15</f>
        <v>34455.019999999997</v>
      </c>
      <c r="F35" s="57">
        <f>'Variazioni immobilizzazioni CF'!M20</f>
        <v>0</v>
      </c>
      <c r="G35" s="57">
        <f>'Variazioni immobilizzazioni CF'!M30</f>
        <v>0</v>
      </c>
      <c r="H35" s="57">
        <f>'Variazioni immobilizzazioni AC'!M11+'Variazioni immobilizzazioni AC'!M26</f>
        <v>0</v>
      </c>
      <c r="I35" s="298">
        <f>'Variazioni immobilizzazioni AC'!M37+'Variazioni immobilizzazioni AC'!M48</f>
        <v>4625.7</v>
      </c>
      <c r="J35" s="308">
        <f t="shared" si="6"/>
        <v>29829.319999999996</v>
      </c>
      <c r="K35" s="54">
        <f t="shared" si="8"/>
        <v>34455.019999999997</v>
      </c>
    </row>
    <row r="36" spans="1:11" ht="15" x14ac:dyDescent="0.25">
      <c r="A36" s="24"/>
      <c r="B36" s="22" t="s">
        <v>43</v>
      </c>
      <c r="C36" s="19"/>
      <c r="D36" s="16" t="s">
        <v>22</v>
      </c>
      <c r="E36" s="100">
        <v>0</v>
      </c>
      <c r="F36" s="57">
        <v>0</v>
      </c>
      <c r="G36" s="57">
        <v>0</v>
      </c>
      <c r="H36" s="57">
        <v>0</v>
      </c>
      <c r="I36" s="298">
        <v>0</v>
      </c>
      <c r="J36" s="308">
        <f t="shared" si="6"/>
        <v>0</v>
      </c>
      <c r="K36" s="54">
        <f t="shared" si="8"/>
        <v>0</v>
      </c>
    </row>
    <row r="37" spans="1:11" ht="15" x14ac:dyDescent="0.25">
      <c r="A37" s="24"/>
      <c r="B37" s="25" t="s">
        <v>44</v>
      </c>
      <c r="C37" s="19"/>
      <c r="D37" s="16" t="s">
        <v>45</v>
      </c>
      <c r="E37" s="100">
        <f>ALTRE!C16</f>
        <v>0</v>
      </c>
      <c r="F37" s="57">
        <f>'Variazioni immobilizzazioni CF'!N20</f>
        <v>0</v>
      </c>
      <c r="G37" s="57">
        <f>'Variazioni immobilizzazioni CF'!N30</f>
        <v>0</v>
      </c>
      <c r="H37" s="57">
        <f>'Variazioni immobilizzazioni AC'!N11+'Variazioni immobilizzazioni AC'!N26</f>
        <v>0</v>
      </c>
      <c r="I37" s="298">
        <f>'Variazioni immobilizzazioni AC'!N37+'Variazioni immobilizzazioni AC'!N48</f>
        <v>0</v>
      </c>
      <c r="J37" s="308">
        <f t="shared" si="6"/>
        <v>0</v>
      </c>
      <c r="K37" s="54">
        <f t="shared" si="8"/>
        <v>0</v>
      </c>
    </row>
    <row r="38" spans="1:11" ht="15" x14ac:dyDescent="0.25">
      <c r="A38" s="18"/>
      <c r="B38" s="21">
        <v>3</v>
      </c>
      <c r="C38" s="19"/>
      <c r="D38" s="16" t="s">
        <v>11</v>
      </c>
      <c r="E38" s="100">
        <f>ALTRE!C17</f>
        <v>149552.38</v>
      </c>
      <c r="F38" s="57">
        <f>'Variazioni immobilizzazioni CF'!G20+'Variazioni immobilizzazioni CF'!P20</f>
        <v>216295.19999999995</v>
      </c>
      <c r="G38" s="57">
        <f>'Variazioni immobilizzazioni CF'!G30</f>
        <v>0</v>
      </c>
      <c r="H38" s="57">
        <f>'Variazioni immobilizzazioni AC'!G11</f>
        <v>0</v>
      </c>
      <c r="I38" s="298">
        <f>'Variazioni immobilizzazioni AC'!G48+'Variazioni immobilizzazioni AC'!P48</f>
        <v>68612.5</v>
      </c>
      <c r="J38" s="308">
        <f t="shared" si="6"/>
        <v>297235.07999999996</v>
      </c>
      <c r="K38" s="54">
        <f t="shared" si="8"/>
        <v>149552.38</v>
      </c>
    </row>
    <row r="39" spans="1:11" ht="15" x14ac:dyDescent="0.25">
      <c r="A39" s="18"/>
      <c r="B39" s="16"/>
      <c r="C39" s="19"/>
      <c r="D39" s="17" t="s">
        <v>46</v>
      </c>
      <c r="E39" s="60">
        <f>E20+E25+E38</f>
        <v>7025734.29</v>
      </c>
      <c r="F39" s="58">
        <f>F20+F25+F38</f>
        <v>239092.79999999996</v>
      </c>
      <c r="G39" s="58">
        <f t="shared" ref="G39:I39" si="9">G20+G25+G38</f>
        <v>0</v>
      </c>
      <c r="H39" s="58">
        <f t="shared" si="9"/>
        <v>37060</v>
      </c>
      <c r="I39" s="299">
        <f t="shared" si="9"/>
        <v>267185.06</v>
      </c>
      <c r="J39" s="309">
        <f>J20+J25+J38</f>
        <v>7034702.0300000012</v>
      </c>
      <c r="K39" s="55">
        <f>K20+K25+K38</f>
        <v>7025734.29</v>
      </c>
    </row>
    <row r="40" spans="1:11" ht="15" x14ac:dyDescent="0.25">
      <c r="A40" s="18"/>
      <c r="B40" s="16"/>
      <c r="C40" s="19"/>
      <c r="D40" s="16"/>
      <c r="E40" s="99"/>
      <c r="F40" s="59"/>
      <c r="G40" s="59"/>
      <c r="H40" s="59"/>
      <c r="I40" s="297"/>
      <c r="J40" s="307"/>
      <c r="K40" s="53"/>
    </row>
    <row r="41" spans="1:11" ht="15" x14ac:dyDescent="0.25">
      <c r="A41" s="9" t="s">
        <v>47</v>
      </c>
      <c r="B41" s="10"/>
      <c r="C41" s="11"/>
      <c r="D41" s="20" t="s">
        <v>48</v>
      </c>
      <c r="E41" s="99"/>
      <c r="F41" s="59"/>
      <c r="G41" s="59"/>
      <c r="H41" s="59"/>
      <c r="I41" s="297"/>
      <c r="J41" s="307"/>
      <c r="K41" s="53"/>
    </row>
    <row r="42" spans="1:11" ht="15" x14ac:dyDescent="0.25">
      <c r="A42" s="9"/>
      <c r="B42" s="10">
        <v>1</v>
      </c>
      <c r="C42" s="11"/>
      <c r="D42" s="16" t="s">
        <v>49</v>
      </c>
      <c r="E42" s="101">
        <f>E43+E44+E45</f>
        <v>50416.59</v>
      </c>
      <c r="F42" s="56">
        <f>F43+F44+F45</f>
        <v>0</v>
      </c>
      <c r="G42" s="56">
        <f t="shared" ref="G42:I42" si="10">G43+G44+G45</f>
        <v>0</v>
      </c>
      <c r="H42" s="56">
        <f t="shared" si="10"/>
        <v>4154.5099999999984</v>
      </c>
      <c r="I42" s="300">
        <f t="shared" si="10"/>
        <v>0</v>
      </c>
      <c r="J42" s="310">
        <f>J43+J44+J45</f>
        <v>54571.099999999991</v>
      </c>
      <c r="K42" s="232">
        <f>K43+K44+K45</f>
        <v>50416.59</v>
      </c>
    </row>
    <row r="43" spans="1:11" ht="15" x14ac:dyDescent="0.25">
      <c r="A43" s="9"/>
      <c r="B43" s="10"/>
      <c r="C43" s="11" t="s">
        <v>30</v>
      </c>
      <c r="D43" s="26" t="s">
        <v>50</v>
      </c>
      <c r="E43" s="100">
        <f>ALTRE!C30</f>
        <v>0</v>
      </c>
      <c r="F43" s="57">
        <f>ALTRE!D30</f>
        <v>0</v>
      </c>
      <c r="G43" s="57">
        <f>ALTRE!E30</f>
        <v>0</v>
      </c>
      <c r="H43" s="57">
        <f>ALTRE!F30</f>
        <v>0</v>
      </c>
      <c r="I43" s="298">
        <f>ALTRE!G30</f>
        <v>0</v>
      </c>
      <c r="J43" s="308">
        <f t="shared" ref="J43:J51" si="11">E43+F43-G43+H43-I43</f>
        <v>0</v>
      </c>
      <c r="K43" s="54">
        <f>E43</f>
        <v>0</v>
      </c>
    </row>
    <row r="44" spans="1:11" ht="15" x14ac:dyDescent="0.25">
      <c r="A44" s="9"/>
      <c r="B44" s="10"/>
      <c r="C44" s="11" t="s">
        <v>51</v>
      </c>
      <c r="D44" s="23" t="s">
        <v>52</v>
      </c>
      <c r="E44" s="100">
        <f>ALTRE!C26</f>
        <v>50416.59</v>
      </c>
      <c r="F44" s="57">
        <f>ALTRE!D26</f>
        <v>0</v>
      </c>
      <c r="G44" s="57">
        <f>ALTRE!E26</f>
        <v>0</v>
      </c>
      <c r="H44" s="57">
        <f>ALTRE!F26</f>
        <v>4154.5099999999984</v>
      </c>
      <c r="I44" s="298">
        <f>ALTRE!G26</f>
        <v>0</v>
      </c>
      <c r="J44" s="308">
        <f t="shared" si="11"/>
        <v>54571.099999999991</v>
      </c>
      <c r="K44" s="54">
        <f>E44</f>
        <v>50416.59</v>
      </c>
    </row>
    <row r="45" spans="1:11" ht="15" x14ac:dyDescent="0.25">
      <c r="A45" s="9"/>
      <c r="B45" s="10"/>
      <c r="C45" s="11" t="s">
        <v>53</v>
      </c>
      <c r="D45" s="23" t="s">
        <v>54</v>
      </c>
      <c r="E45" s="100">
        <v>0</v>
      </c>
      <c r="F45" s="57"/>
      <c r="G45" s="57"/>
      <c r="H45" s="57"/>
      <c r="I45" s="298"/>
      <c r="J45" s="308">
        <f t="shared" si="11"/>
        <v>0</v>
      </c>
      <c r="K45" s="54">
        <f>E45</f>
        <v>0</v>
      </c>
    </row>
    <row r="46" spans="1:11" ht="15" x14ac:dyDescent="0.25">
      <c r="A46" s="9"/>
      <c r="B46" s="10">
        <v>2</v>
      </c>
      <c r="C46" s="11"/>
      <c r="D46" s="16" t="s">
        <v>55</v>
      </c>
      <c r="E46" s="101">
        <f>E47+E48+E49+E50</f>
        <v>0</v>
      </c>
      <c r="F46" s="56">
        <f>F47+F48+F49+F50</f>
        <v>0</v>
      </c>
      <c r="G46" s="56">
        <f t="shared" ref="G46:I46" si="12">G47+G48+G49+G50</f>
        <v>0</v>
      </c>
      <c r="H46" s="56">
        <f t="shared" si="12"/>
        <v>0</v>
      </c>
      <c r="I46" s="300">
        <f t="shared" si="12"/>
        <v>0</v>
      </c>
      <c r="J46" s="310">
        <f>J47+J48+J49+J50</f>
        <v>0</v>
      </c>
      <c r="K46" s="232">
        <f>K47+K48+K49+K50</f>
        <v>0</v>
      </c>
    </row>
    <row r="47" spans="1:11" ht="15" x14ac:dyDescent="0.25">
      <c r="A47" s="9"/>
      <c r="B47" s="10"/>
      <c r="C47" s="11" t="s">
        <v>30</v>
      </c>
      <c r="D47" s="16" t="s">
        <v>56</v>
      </c>
      <c r="E47" s="100">
        <v>0</v>
      </c>
      <c r="F47" s="57"/>
      <c r="G47" s="57"/>
      <c r="H47" s="57"/>
      <c r="I47" s="298"/>
      <c r="J47" s="308">
        <f t="shared" si="11"/>
        <v>0</v>
      </c>
      <c r="K47" s="54">
        <f>E47</f>
        <v>0</v>
      </c>
    </row>
    <row r="48" spans="1:11" ht="15" x14ac:dyDescent="0.25">
      <c r="A48" s="9"/>
      <c r="B48" s="10"/>
      <c r="C48" s="11" t="s">
        <v>51</v>
      </c>
      <c r="D48" s="26" t="s">
        <v>50</v>
      </c>
      <c r="E48" s="100">
        <v>0</v>
      </c>
      <c r="F48" s="57"/>
      <c r="G48" s="57"/>
      <c r="H48" s="57"/>
      <c r="I48" s="298"/>
      <c r="J48" s="308">
        <f t="shared" si="11"/>
        <v>0</v>
      </c>
      <c r="K48" s="54">
        <f>E48</f>
        <v>0</v>
      </c>
    </row>
    <row r="49" spans="1:11" ht="15" x14ac:dyDescent="0.25">
      <c r="A49" s="9"/>
      <c r="B49" s="10"/>
      <c r="C49" s="11" t="s">
        <v>53</v>
      </c>
      <c r="D49" s="23" t="s">
        <v>57</v>
      </c>
      <c r="E49" s="100">
        <v>0</v>
      </c>
      <c r="F49" s="57"/>
      <c r="G49" s="57"/>
      <c r="H49" s="57"/>
      <c r="I49" s="298"/>
      <c r="J49" s="308">
        <f t="shared" si="11"/>
        <v>0</v>
      </c>
      <c r="K49" s="54">
        <f>E49</f>
        <v>0</v>
      </c>
    </row>
    <row r="50" spans="1:11" ht="15" x14ac:dyDescent="0.25">
      <c r="A50" s="9"/>
      <c r="B50" s="10"/>
      <c r="C50" s="11" t="s">
        <v>58</v>
      </c>
      <c r="D50" s="23" t="s">
        <v>59</v>
      </c>
      <c r="E50" s="100">
        <v>0</v>
      </c>
      <c r="F50" s="57"/>
      <c r="G50" s="57"/>
      <c r="H50" s="57"/>
      <c r="I50" s="298"/>
      <c r="J50" s="308">
        <f t="shared" si="11"/>
        <v>0</v>
      </c>
      <c r="K50" s="54">
        <f>E50</f>
        <v>0</v>
      </c>
    </row>
    <row r="51" spans="1:11" ht="15" x14ac:dyDescent="0.25">
      <c r="A51" s="9"/>
      <c r="B51" s="10">
        <v>3</v>
      </c>
      <c r="C51" s="11"/>
      <c r="D51" s="16" t="s">
        <v>60</v>
      </c>
      <c r="E51" s="100">
        <v>0</v>
      </c>
      <c r="F51" s="57"/>
      <c r="G51" s="57"/>
      <c r="H51" s="57"/>
      <c r="I51" s="298"/>
      <c r="J51" s="308">
        <f t="shared" si="11"/>
        <v>0</v>
      </c>
      <c r="K51" s="54">
        <f>E51</f>
        <v>0</v>
      </c>
    </row>
    <row r="52" spans="1:11" ht="15" x14ac:dyDescent="0.25">
      <c r="A52" s="9"/>
      <c r="B52" s="10"/>
      <c r="C52" s="11"/>
      <c r="D52" s="17" t="s">
        <v>61</v>
      </c>
      <c r="E52" s="60">
        <f>E42+E46+E51</f>
        <v>50416.59</v>
      </c>
      <c r="F52" s="58">
        <f>F42+F46+F51</f>
        <v>0</v>
      </c>
      <c r="G52" s="58">
        <f t="shared" ref="G52:I52" si="13">G42+G46+G51</f>
        <v>0</v>
      </c>
      <c r="H52" s="58">
        <f t="shared" si="13"/>
        <v>4154.5099999999984</v>
      </c>
      <c r="I52" s="299">
        <f t="shared" si="13"/>
        <v>0</v>
      </c>
      <c r="J52" s="309">
        <f>J42+J46+J51</f>
        <v>54571.099999999991</v>
      </c>
      <c r="K52" s="55">
        <f>K42+K46+K51</f>
        <v>50416.59</v>
      </c>
    </row>
    <row r="53" spans="1:11" ht="15.75" thickBot="1" x14ac:dyDescent="0.3">
      <c r="A53" s="9"/>
      <c r="B53" s="10"/>
      <c r="C53" s="11"/>
      <c r="D53" s="17"/>
      <c r="E53" s="99"/>
      <c r="F53" s="59"/>
      <c r="G53" s="59"/>
      <c r="H53" s="59"/>
      <c r="I53" s="297"/>
      <c r="J53" s="307"/>
      <c r="K53" s="53"/>
    </row>
    <row r="54" spans="1:11" ht="15.75" thickBot="1" x14ac:dyDescent="0.3">
      <c r="A54" s="27"/>
      <c r="B54" s="28"/>
      <c r="C54" s="29"/>
      <c r="D54" s="30" t="s">
        <v>62</v>
      </c>
      <c r="E54" s="61">
        <f>E17+E39+E52</f>
        <v>7166407.5</v>
      </c>
      <c r="F54" s="52">
        <f t="shared" ref="F54:I54" si="14">F17+F39+F52</f>
        <v>256660.79999999996</v>
      </c>
      <c r="G54" s="52">
        <f t="shared" si="14"/>
        <v>0</v>
      </c>
      <c r="H54" s="52">
        <f t="shared" si="14"/>
        <v>77642.06</v>
      </c>
      <c r="I54" s="177">
        <f t="shared" si="14"/>
        <v>282378.31</v>
      </c>
      <c r="J54" s="306">
        <f>J17+J39+J52</f>
        <v>7218332.0500000007</v>
      </c>
      <c r="K54" s="233">
        <f>K17+K39+K52</f>
        <v>7166407.5</v>
      </c>
    </row>
    <row r="55" spans="1:11" ht="15" x14ac:dyDescent="0.25">
      <c r="A55" s="9"/>
      <c r="B55" s="10"/>
      <c r="C55" s="11"/>
      <c r="D55" s="10"/>
      <c r="E55" s="99"/>
      <c r="F55" s="59"/>
      <c r="G55" s="59"/>
      <c r="H55" s="59"/>
      <c r="I55" s="297"/>
      <c r="J55" s="307"/>
      <c r="K55" s="53"/>
    </row>
    <row r="56" spans="1:11" ht="15" x14ac:dyDescent="0.25">
      <c r="A56" s="9"/>
      <c r="B56" s="10"/>
      <c r="C56" s="11"/>
      <c r="D56" s="14" t="s">
        <v>63</v>
      </c>
      <c r="E56" s="99"/>
      <c r="F56" s="59"/>
      <c r="G56" s="59"/>
      <c r="H56" s="59"/>
      <c r="I56" s="297"/>
      <c r="J56" s="307"/>
      <c r="K56" s="53"/>
    </row>
    <row r="57" spans="1:11" ht="15" x14ac:dyDescent="0.25">
      <c r="A57" s="9" t="s">
        <v>4</v>
      </c>
      <c r="B57" s="10"/>
      <c r="C57" s="11"/>
      <c r="D57" s="15" t="s">
        <v>64</v>
      </c>
      <c r="E57" s="100">
        <f>ALTRE!C33</f>
        <v>0</v>
      </c>
      <c r="F57" s="57">
        <v>0</v>
      </c>
      <c r="G57" s="57">
        <v>0</v>
      </c>
      <c r="H57" s="57">
        <f>ALTRE!D33</f>
        <v>0</v>
      </c>
      <c r="I57" s="298">
        <f>ALTRE!E33</f>
        <v>0</v>
      </c>
      <c r="J57" s="308">
        <f t="shared" ref="J57" si="15">E57+F57-G57+H57-I57</f>
        <v>0</v>
      </c>
      <c r="K57" s="54">
        <f>E57</f>
        <v>0</v>
      </c>
    </row>
    <row r="58" spans="1:11" ht="15" x14ac:dyDescent="0.25">
      <c r="A58" s="9"/>
      <c r="B58" s="10"/>
      <c r="C58" s="11"/>
      <c r="D58" s="17" t="s">
        <v>65</v>
      </c>
      <c r="E58" s="60">
        <f t="shared" ref="E58:J58" si="16">E57</f>
        <v>0</v>
      </c>
      <c r="F58" s="58">
        <f t="shared" si="16"/>
        <v>0</v>
      </c>
      <c r="G58" s="58">
        <f t="shared" si="16"/>
        <v>0</v>
      </c>
      <c r="H58" s="58">
        <f t="shared" si="16"/>
        <v>0</v>
      </c>
      <c r="I58" s="299">
        <f t="shared" si="16"/>
        <v>0</v>
      </c>
      <c r="J58" s="309">
        <f t="shared" si="16"/>
        <v>0</v>
      </c>
      <c r="K58" s="55">
        <f t="shared" ref="K58" si="17">K57</f>
        <v>0</v>
      </c>
    </row>
    <row r="59" spans="1:11" ht="15" x14ac:dyDescent="0.25">
      <c r="A59" s="9" t="s">
        <v>15</v>
      </c>
      <c r="B59" s="10"/>
      <c r="C59" s="11"/>
      <c r="D59" s="15" t="s">
        <v>66</v>
      </c>
      <c r="E59" s="99"/>
      <c r="F59" s="59"/>
      <c r="G59" s="59"/>
      <c r="H59" s="59"/>
      <c r="I59" s="297"/>
      <c r="J59" s="307"/>
      <c r="K59" s="53"/>
    </row>
    <row r="60" spans="1:11" ht="15" x14ac:dyDescent="0.25">
      <c r="A60" s="9"/>
      <c r="B60" s="10">
        <v>1</v>
      </c>
      <c r="C60" s="11"/>
      <c r="D60" s="10" t="s">
        <v>67</v>
      </c>
      <c r="E60" s="101">
        <f>E61+E62+E63</f>
        <v>36068.069999999992</v>
      </c>
      <c r="F60" s="56">
        <f>F61+F62+F63</f>
        <v>384822.21</v>
      </c>
      <c r="G60" s="56">
        <f t="shared" ref="G60:I60" si="18">G61+G62+G63</f>
        <v>410716.78</v>
      </c>
      <c r="H60" s="56">
        <f t="shared" si="18"/>
        <v>62.26</v>
      </c>
      <c r="I60" s="300">
        <f t="shared" si="18"/>
        <v>2126.4799999999996</v>
      </c>
      <c r="J60" s="310">
        <f>J61+J62+J63</f>
        <v>8109.2800000000007</v>
      </c>
      <c r="K60" s="232">
        <f>K61+K62+K63</f>
        <v>36068.069999999992</v>
      </c>
    </row>
    <row r="61" spans="1:11" ht="15" x14ac:dyDescent="0.25">
      <c r="A61" s="9"/>
      <c r="B61" s="10"/>
      <c r="C61" s="11" t="s">
        <v>30</v>
      </c>
      <c r="D61" s="26" t="s">
        <v>68</v>
      </c>
      <c r="E61" s="100">
        <f>ATTIVO!K5-ATTIVO!Q5</f>
        <v>0</v>
      </c>
      <c r="F61" s="57">
        <f>ATTIVO!L5</f>
        <v>0</v>
      </c>
      <c r="G61" s="57">
        <f>ATTIVO!M5</f>
        <v>0</v>
      </c>
      <c r="H61" s="57">
        <f>ATTIVO!N5</f>
        <v>0</v>
      </c>
      <c r="I61" s="298">
        <f>ATTIVO!O5+ATTIVO!R5-ATTIVO!Q5</f>
        <v>0</v>
      </c>
      <c r="J61" s="308">
        <f>E61+F61-G61+H61-I61</f>
        <v>0</v>
      </c>
      <c r="K61" s="54">
        <f>E61</f>
        <v>0</v>
      </c>
    </row>
    <row r="62" spans="1:11" ht="15" x14ac:dyDescent="0.25">
      <c r="A62" s="9"/>
      <c r="B62" s="10"/>
      <c r="C62" s="11" t="s">
        <v>51</v>
      </c>
      <c r="D62" s="26" t="s">
        <v>69</v>
      </c>
      <c r="E62" s="100">
        <f>ATTIVO!K15-ATTIVO!Q15</f>
        <v>36068.069999999992</v>
      </c>
      <c r="F62" s="57">
        <f>ATTIVO!L15</f>
        <v>384822.21</v>
      </c>
      <c r="G62" s="57">
        <f>ATTIVO!M15</f>
        <v>410716.78</v>
      </c>
      <c r="H62" s="57">
        <f>ATTIVO!N15</f>
        <v>62.26</v>
      </c>
      <c r="I62" s="298">
        <f>ATTIVO!O15+ATTIVO!R15-ATTIVO!Q15</f>
        <v>2126.4799999999996</v>
      </c>
      <c r="J62" s="308">
        <f>E62+F62-G62+H62-I62</f>
        <v>8109.2800000000007</v>
      </c>
      <c r="K62" s="54">
        <f>E62</f>
        <v>36068.069999999992</v>
      </c>
    </row>
    <row r="63" spans="1:11" ht="15" x14ac:dyDescent="0.25">
      <c r="A63" s="9"/>
      <c r="B63" s="10"/>
      <c r="C63" s="11" t="s">
        <v>53</v>
      </c>
      <c r="D63" s="26" t="s">
        <v>70</v>
      </c>
      <c r="E63" s="100">
        <f>ATTIVO!K19-ATTIVO!Q19</f>
        <v>0</v>
      </c>
      <c r="F63" s="57">
        <f>ATTIVO!L19</f>
        <v>0</v>
      </c>
      <c r="G63" s="57">
        <f>ATTIVO!M19</f>
        <v>0</v>
      </c>
      <c r="H63" s="57">
        <f>ATTIVO!N19</f>
        <v>0</v>
      </c>
      <c r="I63" s="298">
        <f>ATTIVO!O19+ATTIVO!R19-ATTIVO!Q19</f>
        <v>0</v>
      </c>
      <c r="J63" s="308">
        <f>E63+F63-G63+H63-I63</f>
        <v>0</v>
      </c>
      <c r="K63" s="54">
        <f>E63</f>
        <v>0</v>
      </c>
    </row>
    <row r="64" spans="1:11" ht="15" x14ac:dyDescent="0.25">
      <c r="A64" s="9"/>
      <c r="B64" s="10">
        <v>2</v>
      </c>
      <c r="C64" s="11"/>
      <c r="D64" s="10" t="s">
        <v>71</v>
      </c>
      <c r="E64" s="101">
        <f>E65+E66+E67+E68</f>
        <v>98847.24</v>
      </c>
      <c r="F64" s="56">
        <f>F65+F66+F67+F68</f>
        <v>353924.94999999995</v>
      </c>
      <c r="G64" s="56">
        <f t="shared" ref="G64:I64" si="19">G65+G66+G67+G68</f>
        <v>240732.7</v>
      </c>
      <c r="H64" s="56">
        <f t="shared" si="19"/>
        <v>95</v>
      </c>
      <c r="I64" s="300">
        <f t="shared" si="19"/>
        <v>3864.75</v>
      </c>
      <c r="J64" s="310">
        <f>J65+J66+J67+J68</f>
        <v>208269.73999999993</v>
      </c>
      <c r="K64" s="232">
        <f>K65+K66+K67+K68</f>
        <v>98847.24</v>
      </c>
    </row>
    <row r="65" spans="1:11" ht="15" x14ac:dyDescent="0.25">
      <c r="A65" s="9"/>
      <c r="B65" s="10"/>
      <c r="C65" s="11" t="s">
        <v>30</v>
      </c>
      <c r="D65" s="26" t="s">
        <v>72</v>
      </c>
      <c r="E65" s="100">
        <f>ATTIVO!K39-ATTIVO!Q39</f>
        <v>98847.24</v>
      </c>
      <c r="F65" s="57">
        <f>ATTIVO!L39</f>
        <v>353924.94999999995</v>
      </c>
      <c r="G65" s="57">
        <f>ATTIVO!M39</f>
        <v>240732.7</v>
      </c>
      <c r="H65" s="57">
        <f>ATTIVO!N39</f>
        <v>95</v>
      </c>
      <c r="I65" s="298">
        <f>ATTIVO!O39+ATTIVO!R39-ATTIVO!Q39</f>
        <v>3864.75</v>
      </c>
      <c r="J65" s="308">
        <f>E65+F65-G65+H65-I65</f>
        <v>208269.73999999993</v>
      </c>
      <c r="K65" s="54">
        <f>E65</f>
        <v>98847.24</v>
      </c>
    </row>
    <row r="66" spans="1:11" ht="15" x14ac:dyDescent="0.25">
      <c r="A66" s="9"/>
      <c r="B66" s="10"/>
      <c r="C66" s="11" t="s">
        <v>51</v>
      </c>
      <c r="D66" s="26" t="s">
        <v>50</v>
      </c>
      <c r="E66" s="100">
        <f>ATTIVO!K43-ATTIVO!Q43</f>
        <v>0</v>
      </c>
      <c r="F66" s="57">
        <f>ATTIVO!L43</f>
        <v>0</v>
      </c>
      <c r="G66" s="57">
        <f>ATTIVO!M43</f>
        <v>0</v>
      </c>
      <c r="H66" s="57">
        <f>ATTIVO!N43</f>
        <v>0</v>
      </c>
      <c r="I66" s="298">
        <f>ATTIVO!O43+ATTIVO!R43-ATTIVO!Q43</f>
        <v>0</v>
      </c>
      <c r="J66" s="308">
        <f>E66+F66-G66+H66-I66</f>
        <v>0</v>
      </c>
      <c r="K66" s="54">
        <f>E66</f>
        <v>0</v>
      </c>
    </row>
    <row r="67" spans="1:11" ht="15" x14ac:dyDescent="0.25">
      <c r="A67" s="9"/>
      <c r="B67" s="10"/>
      <c r="C67" s="11" t="s">
        <v>53</v>
      </c>
      <c r="D67" s="23" t="s">
        <v>52</v>
      </c>
      <c r="E67" s="100">
        <f>ATTIVO!K47-ATTIVO!Q47</f>
        <v>0</v>
      </c>
      <c r="F67" s="57">
        <f>ATTIVO!L47</f>
        <v>0</v>
      </c>
      <c r="G67" s="57">
        <f>ATTIVO!M47</f>
        <v>0</v>
      </c>
      <c r="H67" s="57">
        <f>ATTIVO!N47</f>
        <v>0</v>
      </c>
      <c r="I67" s="298">
        <f>ATTIVO!O47+ATTIVO!R47-ATTIVO!Q47</f>
        <v>0</v>
      </c>
      <c r="J67" s="308">
        <f>E67+F67-G67+H67-I67</f>
        <v>0</v>
      </c>
      <c r="K67" s="54">
        <f>E67</f>
        <v>0</v>
      </c>
    </row>
    <row r="68" spans="1:11" ht="15" x14ac:dyDescent="0.25">
      <c r="A68" s="9"/>
      <c r="B68" s="10"/>
      <c r="C68" s="11" t="s">
        <v>58</v>
      </c>
      <c r="D68" s="26" t="s">
        <v>73</v>
      </c>
      <c r="E68" s="100">
        <f>ATTIVO!K51-ATTIVO!Q51</f>
        <v>0</v>
      </c>
      <c r="F68" s="57">
        <f>ATTIVO!L51</f>
        <v>0</v>
      </c>
      <c r="G68" s="57">
        <f>ATTIVO!M51</f>
        <v>0</v>
      </c>
      <c r="H68" s="57">
        <f>ATTIVO!N51</f>
        <v>0</v>
      </c>
      <c r="I68" s="298">
        <f>ATTIVO!O51+ATTIVO!R51-ATTIVO!Q51</f>
        <v>0</v>
      </c>
      <c r="J68" s="308">
        <f>E68+F68-G68+H68-I68</f>
        <v>0</v>
      </c>
      <c r="K68" s="54">
        <f>E68</f>
        <v>0</v>
      </c>
    </row>
    <row r="69" spans="1:11" ht="15" x14ac:dyDescent="0.25">
      <c r="A69" s="9"/>
      <c r="B69" s="10">
        <v>3</v>
      </c>
      <c r="C69" s="11"/>
      <c r="D69" s="10" t="s">
        <v>74</v>
      </c>
      <c r="E69" s="100">
        <f>ATTIVO!K64-ATTIVO!Q64</f>
        <v>36333.51</v>
      </c>
      <c r="F69" s="57">
        <f>ATTIVO!L64</f>
        <v>54694.49</v>
      </c>
      <c r="G69" s="57">
        <f>ATTIVO!M64</f>
        <v>69713.36</v>
      </c>
      <c r="H69" s="57">
        <f>ATTIVO!N64</f>
        <v>2835.84</v>
      </c>
      <c r="I69" s="298">
        <f>ATTIVO!O64+ATTIVO!R64-ATTIVO!Q64</f>
        <v>10999.99</v>
      </c>
      <c r="J69" s="308">
        <f>E69+F69-G69+H69-I69</f>
        <v>13150.49</v>
      </c>
      <c r="K69" s="54">
        <f>E69</f>
        <v>36333.51</v>
      </c>
    </row>
    <row r="70" spans="1:11" ht="15" x14ac:dyDescent="0.25">
      <c r="A70" s="9"/>
      <c r="B70" s="10">
        <v>4</v>
      </c>
      <c r="C70" s="11"/>
      <c r="D70" s="16" t="s">
        <v>75</v>
      </c>
      <c r="E70" s="101">
        <f>E71+E72+E73</f>
        <v>24410.09</v>
      </c>
      <c r="F70" s="56">
        <f>F71+F72+F73</f>
        <v>138834.53</v>
      </c>
      <c r="G70" s="56">
        <f t="shared" ref="G70:I70" si="20">G71+G72+G73</f>
        <v>131704.08000000002</v>
      </c>
      <c r="H70" s="56">
        <f t="shared" si="20"/>
        <v>0</v>
      </c>
      <c r="I70" s="300">
        <f t="shared" si="20"/>
        <v>8275.69</v>
      </c>
      <c r="J70" s="310">
        <f>J71+J72+J73</f>
        <v>23264.85</v>
      </c>
      <c r="K70" s="232">
        <f>K71+K72+K73</f>
        <v>24410.09</v>
      </c>
    </row>
    <row r="71" spans="1:11" ht="15" x14ac:dyDescent="0.25">
      <c r="A71" s="9"/>
      <c r="B71" s="10"/>
      <c r="C71" s="11" t="s">
        <v>30</v>
      </c>
      <c r="D71" s="26" t="s">
        <v>76</v>
      </c>
      <c r="E71" s="100">
        <f>ATTIVO!K68+ALTRE!C56-ATTIVO!Q68</f>
        <v>148</v>
      </c>
      <c r="F71" s="57">
        <f>ATTIVO!L68</f>
        <v>0</v>
      </c>
      <c r="G71" s="57">
        <f>ATTIVO!M68</f>
        <v>0</v>
      </c>
      <c r="H71" s="57">
        <f>ATTIVO!N68</f>
        <v>0</v>
      </c>
      <c r="I71" s="298">
        <f>ATTIVO!O68+ATTIVO!R68-ATTIVO!Q68+ALTRE!G55</f>
        <v>148</v>
      </c>
      <c r="J71" s="308">
        <f>E71+F71-G71+H71-I71</f>
        <v>0</v>
      </c>
      <c r="K71" s="54">
        <f>E71</f>
        <v>148</v>
      </c>
    </row>
    <row r="72" spans="1:11" ht="15" x14ac:dyDescent="0.25">
      <c r="A72" s="9"/>
      <c r="B72" s="10"/>
      <c r="C72" s="11" t="s">
        <v>51</v>
      </c>
      <c r="D72" s="26" t="s">
        <v>77</v>
      </c>
      <c r="E72" s="100">
        <f>ATTIVO!K73-ATTIVO!Q73</f>
        <v>1161.49</v>
      </c>
      <c r="F72" s="57">
        <f>ATTIVO!L73</f>
        <v>1539.34</v>
      </c>
      <c r="G72" s="57">
        <f>ATTIVO!M73</f>
        <v>485.04</v>
      </c>
      <c r="H72" s="57">
        <f>ATTIVO!N73</f>
        <v>0</v>
      </c>
      <c r="I72" s="298">
        <f>ATTIVO!O73+ATTIVO!R73-ATTIVO!Q73</f>
        <v>1161.49</v>
      </c>
      <c r="J72" s="308">
        <f>E72+F72-G72+H72-I72</f>
        <v>1054.3</v>
      </c>
      <c r="K72" s="54">
        <f>E72</f>
        <v>1161.49</v>
      </c>
    </row>
    <row r="73" spans="1:11" ht="15" x14ac:dyDescent="0.25">
      <c r="A73" s="9"/>
      <c r="B73" s="10"/>
      <c r="C73" s="11" t="s">
        <v>53</v>
      </c>
      <c r="D73" s="23" t="s">
        <v>78</v>
      </c>
      <c r="E73" s="100">
        <f>ATTIVO!K89-ATTIVO!Q89</f>
        <v>23100.6</v>
      </c>
      <c r="F73" s="57">
        <f>ATTIVO!L89</f>
        <v>137295.19</v>
      </c>
      <c r="G73" s="57">
        <f>ATTIVO!M89</f>
        <v>131219.04</v>
      </c>
      <c r="H73" s="57">
        <f>ATTIVO!N89</f>
        <v>0</v>
      </c>
      <c r="I73" s="298">
        <f>ATTIVO!O89+ATTIVO!R89-ATTIVO!Q89</f>
        <v>6966.2</v>
      </c>
      <c r="J73" s="308">
        <f>E73+F73-G73+H73-I73</f>
        <v>22210.55</v>
      </c>
      <c r="K73" s="54">
        <f>E73</f>
        <v>23100.6</v>
      </c>
    </row>
    <row r="74" spans="1:11" ht="15" x14ac:dyDescent="0.25">
      <c r="A74" s="9"/>
      <c r="B74" s="10"/>
      <c r="C74" s="11"/>
      <c r="D74" s="17" t="s">
        <v>79</v>
      </c>
      <c r="E74" s="60">
        <f>E60+E64+E69+E70</f>
        <v>195658.91</v>
      </c>
      <c r="F74" s="58">
        <f>F60+F64+F69+F70</f>
        <v>932276.17999999993</v>
      </c>
      <c r="G74" s="58">
        <f t="shared" ref="G74:I74" si="21">G60+G64+G69+G70</f>
        <v>852866.91999999993</v>
      </c>
      <c r="H74" s="58">
        <f t="shared" si="21"/>
        <v>2993.1000000000004</v>
      </c>
      <c r="I74" s="299">
        <f t="shared" si="21"/>
        <v>25266.910000000003</v>
      </c>
      <c r="J74" s="309">
        <f>J60+J64+J69+J70</f>
        <v>252794.35999999993</v>
      </c>
      <c r="K74" s="55">
        <f>K60+K64+K69+K70</f>
        <v>195658.91</v>
      </c>
    </row>
    <row r="75" spans="1:11" ht="15" x14ac:dyDescent="0.25">
      <c r="A75" s="9"/>
      <c r="B75" s="10"/>
      <c r="C75" s="11"/>
      <c r="D75" s="17"/>
      <c r="E75" s="99"/>
      <c r="F75" s="59"/>
      <c r="G75" s="59"/>
      <c r="H75" s="59"/>
      <c r="I75" s="297"/>
      <c r="J75" s="307"/>
      <c r="K75" s="53"/>
    </row>
    <row r="76" spans="1:11" ht="15" x14ac:dyDescent="0.25">
      <c r="A76" s="9" t="s">
        <v>25</v>
      </c>
      <c r="B76" s="10"/>
      <c r="C76" s="11"/>
      <c r="D76" s="20" t="s">
        <v>80</v>
      </c>
      <c r="E76" s="99"/>
      <c r="F76" s="59"/>
      <c r="G76" s="59"/>
      <c r="H76" s="59"/>
      <c r="I76" s="297"/>
      <c r="J76" s="307"/>
      <c r="K76" s="53"/>
    </row>
    <row r="77" spans="1:11" ht="15" x14ac:dyDescent="0.25">
      <c r="A77" s="9"/>
      <c r="B77" s="10">
        <v>1</v>
      </c>
      <c r="C77" s="11"/>
      <c r="D77" s="10" t="s">
        <v>81</v>
      </c>
      <c r="E77" s="100">
        <v>0</v>
      </c>
      <c r="F77" s="57">
        <v>0</v>
      </c>
      <c r="G77" s="57">
        <v>0</v>
      </c>
      <c r="H77" s="57">
        <v>0</v>
      </c>
      <c r="I77" s="298">
        <v>0</v>
      </c>
      <c r="J77" s="308">
        <f t="shared" ref="J77:J78" si="22">E77+F77-G77+H77-I77</f>
        <v>0</v>
      </c>
      <c r="K77" s="54">
        <f>E77</f>
        <v>0</v>
      </c>
    </row>
    <row r="78" spans="1:11" ht="15" x14ac:dyDescent="0.25">
      <c r="A78" s="9"/>
      <c r="B78" s="10">
        <v>2</v>
      </c>
      <c r="C78" s="11"/>
      <c r="D78" s="10" t="s">
        <v>60</v>
      </c>
      <c r="E78" s="100">
        <v>0</v>
      </c>
      <c r="F78" s="57">
        <v>0</v>
      </c>
      <c r="G78" s="57">
        <v>0</v>
      </c>
      <c r="H78" s="57">
        <v>0</v>
      </c>
      <c r="I78" s="298">
        <v>0</v>
      </c>
      <c r="J78" s="308">
        <f t="shared" si="22"/>
        <v>0</v>
      </c>
      <c r="K78" s="54">
        <f>E78</f>
        <v>0</v>
      </c>
    </row>
    <row r="79" spans="1:11" ht="15" x14ac:dyDescent="0.25">
      <c r="A79" s="9"/>
      <c r="B79" s="10"/>
      <c r="C79" s="11"/>
      <c r="D79" s="17" t="s">
        <v>82</v>
      </c>
      <c r="E79" s="60">
        <f>E77+E78</f>
        <v>0</v>
      </c>
      <c r="F79" s="58">
        <f>F77+F78</f>
        <v>0</v>
      </c>
      <c r="G79" s="58">
        <f t="shared" ref="G79:I79" si="23">G77+G78</f>
        <v>0</v>
      </c>
      <c r="H79" s="58">
        <f t="shared" si="23"/>
        <v>0</v>
      </c>
      <c r="I79" s="299">
        <f t="shared" si="23"/>
        <v>0</v>
      </c>
      <c r="J79" s="309">
        <f>J77+J78</f>
        <v>0</v>
      </c>
      <c r="K79" s="55">
        <f>K77+K78</f>
        <v>0</v>
      </c>
    </row>
    <row r="80" spans="1:11" ht="15" x14ac:dyDescent="0.25">
      <c r="A80" s="9"/>
      <c r="B80" s="10"/>
      <c r="C80" s="11"/>
      <c r="D80" s="17"/>
      <c r="E80" s="99"/>
      <c r="F80" s="59"/>
      <c r="G80" s="59"/>
      <c r="H80" s="59"/>
      <c r="I80" s="297"/>
      <c r="J80" s="307"/>
      <c r="K80" s="53"/>
    </row>
    <row r="81" spans="1:11" ht="15" customHeight="1" x14ac:dyDescent="0.25">
      <c r="A81" s="9" t="s">
        <v>47</v>
      </c>
      <c r="B81" s="10"/>
      <c r="C81" s="11"/>
      <c r="D81" s="15" t="s">
        <v>83</v>
      </c>
      <c r="E81" s="99"/>
      <c r="F81" s="59"/>
      <c r="G81" s="59"/>
      <c r="H81" s="59"/>
      <c r="I81" s="297"/>
      <c r="J81" s="307"/>
      <c r="K81" s="53"/>
    </row>
    <row r="82" spans="1:11" ht="15" customHeight="1" x14ac:dyDescent="0.25">
      <c r="A82" s="9"/>
      <c r="B82" s="10">
        <v>1</v>
      </c>
      <c r="C82" s="11"/>
      <c r="D82" s="10" t="s">
        <v>84</v>
      </c>
      <c r="E82" s="101">
        <f>E83+E84</f>
        <v>138203.17000000001</v>
      </c>
      <c r="F82" s="56">
        <f>F83+F84</f>
        <v>852866.92000000016</v>
      </c>
      <c r="G82" s="56">
        <f t="shared" ref="G82:I82" si="24">G83+G84</f>
        <v>716383.2799999998</v>
      </c>
      <c r="H82" s="56">
        <f t="shared" si="24"/>
        <v>0</v>
      </c>
      <c r="I82" s="300">
        <f t="shared" si="24"/>
        <v>0</v>
      </c>
      <c r="J82" s="310">
        <f>J83+J84</f>
        <v>274686.81000000041</v>
      </c>
      <c r="K82" s="232">
        <f>K83+K84</f>
        <v>138203.17000000001</v>
      </c>
    </row>
    <row r="83" spans="1:11" ht="15" customHeight="1" x14ac:dyDescent="0.25">
      <c r="A83" s="9"/>
      <c r="B83" s="10"/>
      <c r="C83" s="11" t="s">
        <v>30</v>
      </c>
      <c r="D83" s="26" t="s">
        <v>85</v>
      </c>
      <c r="E83" s="100">
        <f>ALTRE!C39</f>
        <v>138203.17000000001</v>
      </c>
      <c r="F83" s="57">
        <f>ALTRE!D39</f>
        <v>852866.92000000016</v>
      </c>
      <c r="G83" s="57">
        <f>ALTRE!E39</f>
        <v>716383.2799999998</v>
      </c>
      <c r="H83" s="57">
        <v>0</v>
      </c>
      <c r="I83" s="298">
        <v>0</v>
      </c>
      <c r="J83" s="308">
        <f t="shared" ref="J83:J87" si="25">E83+F83-G83+H83-I83</f>
        <v>274686.81000000041</v>
      </c>
      <c r="K83" s="54">
        <f>E83</f>
        <v>138203.17000000001</v>
      </c>
    </row>
    <row r="84" spans="1:11" ht="15" customHeight="1" x14ac:dyDescent="0.25">
      <c r="A84" s="9"/>
      <c r="B84" s="10"/>
      <c r="C84" s="11" t="s">
        <v>51</v>
      </c>
      <c r="D84" s="26" t="s">
        <v>86</v>
      </c>
      <c r="E84" s="100">
        <v>0</v>
      </c>
      <c r="F84" s="57">
        <v>0</v>
      </c>
      <c r="G84" s="57">
        <v>0</v>
      </c>
      <c r="H84" s="57">
        <v>0</v>
      </c>
      <c r="I84" s="298">
        <v>0</v>
      </c>
      <c r="J84" s="308">
        <f t="shared" si="25"/>
        <v>0</v>
      </c>
      <c r="K84" s="54">
        <f>E84</f>
        <v>0</v>
      </c>
    </row>
    <row r="85" spans="1:11" ht="15" x14ac:dyDescent="0.25">
      <c r="A85" s="9"/>
      <c r="B85" s="10">
        <v>2</v>
      </c>
      <c r="C85" s="11"/>
      <c r="D85" s="10" t="s">
        <v>87</v>
      </c>
      <c r="E85" s="100">
        <v>0</v>
      </c>
      <c r="F85" s="57">
        <v>0</v>
      </c>
      <c r="G85" s="57">
        <v>0</v>
      </c>
      <c r="H85" s="57">
        <v>0</v>
      </c>
      <c r="I85" s="298">
        <v>0</v>
      </c>
      <c r="J85" s="308">
        <f t="shared" si="25"/>
        <v>0</v>
      </c>
      <c r="K85" s="54">
        <f>E85</f>
        <v>0</v>
      </c>
    </row>
    <row r="86" spans="1:11" ht="15" x14ac:dyDescent="0.25">
      <c r="A86" s="9"/>
      <c r="B86" s="10">
        <v>3</v>
      </c>
      <c r="C86" s="11"/>
      <c r="D86" s="16" t="s">
        <v>88</v>
      </c>
      <c r="E86" s="100">
        <v>0</v>
      </c>
      <c r="F86" s="57">
        <v>0</v>
      </c>
      <c r="G86" s="57">
        <v>0</v>
      </c>
      <c r="H86" s="57">
        <v>0</v>
      </c>
      <c r="I86" s="298">
        <v>0</v>
      </c>
      <c r="J86" s="308">
        <f t="shared" si="25"/>
        <v>0</v>
      </c>
      <c r="K86" s="54">
        <f>E86</f>
        <v>0</v>
      </c>
    </row>
    <row r="87" spans="1:11" ht="15" x14ac:dyDescent="0.25">
      <c r="A87" s="9"/>
      <c r="B87" s="10">
        <v>4</v>
      </c>
      <c r="C87" s="11"/>
      <c r="D87" s="31" t="s">
        <v>89</v>
      </c>
      <c r="E87" s="100">
        <v>0</v>
      </c>
      <c r="F87" s="57">
        <v>0</v>
      </c>
      <c r="G87" s="57">
        <v>0</v>
      </c>
      <c r="H87" s="57">
        <v>0</v>
      </c>
      <c r="I87" s="298">
        <v>0</v>
      </c>
      <c r="J87" s="308">
        <f t="shared" si="25"/>
        <v>0</v>
      </c>
      <c r="K87" s="54">
        <f>E87</f>
        <v>0</v>
      </c>
    </row>
    <row r="88" spans="1:11" ht="15.75" thickBot="1" x14ac:dyDescent="0.3">
      <c r="A88" s="9"/>
      <c r="B88" s="10"/>
      <c r="C88" s="11"/>
      <c r="D88" s="17" t="s">
        <v>90</v>
      </c>
      <c r="E88" s="102">
        <f>E82+E85+E86+E87</f>
        <v>138203.17000000001</v>
      </c>
      <c r="F88" s="106">
        <f>F82+F85+F86+F87</f>
        <v>852866.92000000016</v>
      </c>
      <c r="G88" s="106">
        <f t="shared" ref="G88:I88" si="26">G82+G85+G86+G87</f>
        <v>716383.2799999998</v>
      </c>
      <c r="H88" s="106">
        <f t="shared" si="26"/>
        <v>0</v>
      </c>
      <c r="I88" s="301">
        <f t="shared" si="26"/>
        <v>0</v>
      </c>
      <c r="J88" s="311">
        <f>J82+J85+J86+J87</f>
        <v>274686.81000000041</v>
      </c>
      <c r="K88" s="238">
        <f>K82+K85+K86+K87</f>
        <v>138203.17000000001</v>
      </c>
    </row>
    <row r="89" spans="1:11" ht="15.75" customHeight="1" thickBot="1" x14ac:dyDescent="0.3">
      <c r="A89" s="9"/>
      <c r="B89" s="10"/>
      <c r="C89" s="11"/>
      <c r="D89" s="17" t="s">
        <v>91</v>
      </c>
      <c r="E89" s="61">
        <f>E58+E74+E79+E88</f>
        <v>333862.08</v>
      </c>
      <c r="F89" s="177">
        <f t="shared" ref="F89:I89" si="27">F58+F74+F79+F88</f>
        <v>1785143.1</v>
      </c>
      <c r="G89" s="52">
        <f t="shared" si="27"/>
        <v>1569250.1999999997</v>
      </c>
      <c r="H89" s="52">
        <f t="shared" si="27"/>
        <v>2993.1000000000004</v>
      </c>
      <c r="I89" s="177">
        <f t="shared" si="27"/>
        <v>25266.910000000003</v>
      </c>
      <c r="J89" s="306">
        <f>J58+J74+J79+J88</f>
        <v>527481.17000000039</v>
      </c>
      <c r="K89" s="233">
        <f>K58+K74+K79+K88</f>
        <v>333862.08</v>
      </c>
    </row>
    <row r="90" spans="1:11" ht="15" x14ac:dyDescent="0.25">
      <c r="A90" s="9"/>
      <c r="B90" s="10"/>
      <c r="C90" s="11"/>
      <c r="D90" s="10"/>
      <c r="E90" s="99"/>
      <c r="F90" s="59"/>
      <c r="G90" s="59"/>
      <c r="H90" s="59"/>
      <c r="I90" s="297"/>
      <c r="J90" s="307"/>
      <c r="K90" s="53"/>
    </row>
    <row r="91" spans="1:11" ht="15" x14ac:dyDescent="0.25">
      <c r="A91" s="9"/>
      <c r="B91" s="10"/>
      <c r="C91" s="11"/>
      <c r="D91" s="14" t="s">
        <v>92</v>
      </c>
      <c r="E91" s="99"/>
      <c r="F91" s="59"/>
      <c r="G91" s="59"/>
      <c r="H91" s="59"/>
      <c r="I91" s="297"/>
      <c r="J91" s="307"/>
      <c r="K91" s="53"/>
    </row>
    <row r="92" spans="1:11" ht="15" x14ac:dyDescent="0.25">
      <c r="A92" s="9" t="s">
        <v>27</v>
      </c>
      <c r="B92" s="10">
        <v>1</v>
      </c>
      <c r="C92" s="11"/>
      <c r="D92" s="10" t="s">
        <v>93</v>
      </c>
      <c r="E92" s="100">
        <f>ALTRE!C42</f>
        <v>0</v>
      </c>
      <c r="F92" s="57">
        <v>0</v>
      </c>
      <c r="G92" s="57">
        <v>0</v>
      </c>
      <c r="H92" s="57">
        <f>ALTRE!D42</f>
        <v>0</v>
      </c>
      <c r="I92" s="298">
        <f>ALTRE!C42</f>
        <v>0</v>
      </c>
      <c r="J92" s="308">
        <f t="shared" ref="J92:J93" si="28">E92+F92-G92+H92-I92</f>
        <v>0</v>
      </c>
      <c r="K92" s="54">
        <f>E92</f>
        <v>0</v>
      </c>
    </row>
    <row r="93" spans="1:11" ht="15.75" thickBot="1" x14ac:dyDescent="0.3">
      <c r="A93" s="9" t="s">
        <v>27</v>
      </c>
      <c r="B93" s="10">
        <v>2</v>
      </c>
      <c r="C93" s="11"/>
      <c r="D93" s="10" t="s">
        <v>94</v>
      </c>
      <c r="E93" s="100">
        <f>ALTRE!C43</f>
        <v>678.96</v>
      </c>
      <c r="F93" s="57">
        <v>0</v>
      </c>
      <c r="G93" s="57">
        <v>0</v>
      </c>
      <c r="H93" s="57">
        <f>ALTRE!D43</f>
        <v>494.56</v>
      </c>
      <c r="I93" s="298">
        <f>ALTRE!C43</f>
        <v>678.96</v>
      </c>
      <c r="J93" s="308">
        <f t="shared" si="28"/>
        <v>494.55999999999995</v>
      </c>
      <c r="K93" s="54">
        <f>E93</f>
        <v>678.96</v>
      </c>
    </row>
    <row r="94" spans="1:11" ht="15.75" thickBot="1" x14ac:dyDescent="0.3">
      <c r="A94" s="9"/>
      <c r="B94" s="10"/>
      <c r="C94" s="11"/>
      <c r="D94" s="17" t="s">
        <v>95</v>
      </c>
      <c r="E94" s="61">
        <f>E92+E93</f>
        <v>678.96</v>
      </c>
      <c r="F94" s="52">
        <f>F92+F93</f>
        <v>0</v>
      </c>
      <c r="G94" s="52">
        <f t="shared" ref="G94:I94" si="29">G92+G93</f>
        <v>0</v>
      </c>
      <c r="H94" s="52">
        <f t="shared" si="29"/>
        <v>494.56</v>
      </c>
      <c r="I94" s="177">
        <f t="shared" si="29"/>
        <v>678.96</v>
      </c>
      <c r="J94" s="306">
        <f>J92+J93</f>
        <v>494.55999999999995</v>
      </c>
      <c r="K94" s="233">
        <f>K92+K93</f>
        <v>678.96</v>
      </c>
    </row>
    <row r="95" spans="1:11" ht="15.75" thickBot="1" x14ac:dyDescent="0.3">
      <c r="A95" s="9"/>
      <c r="B95" s="10"/>
      <c r="C95" s="11"/>
      <c r="D95" s="17"/>
      <c r="E95" s="99"/>
      <c r="F95" s="59"/>
      <c r="G95" s="59"/>
      <c r="H95" s="59"/>
      <c r="I95" s="297"/>
      <c r="J95" s="307"/>
      <c r="K95" s="53"/>
    </row>
    <row r="96" spans="1:11" ht="15.75" thickBot="1" x14ac:dyDescent="0.3">
      <c r="A96" s="6"/>
      <c r="B96" s="7"/>
      <c r="C96" s="8"/>
      <c r="D96" s="32" t="s">
        <v>96</v>
      </c>
      <c r="E96" s="62">
        <f t="shared" ref="E96:J96" si="30">E7+E54+E89+E94</f>
        <v>7500948.54</v>
      </c>
      <c r="F96" s="63">
        <f t="shared" si="30"/>
        <v>2041803.9000000001</v>
      </c>
      <c r="G96" s="63">
        <f t="shared" si="30"/>
        <v>1569250.1999999997</v>
      </c>
      <c r="H96" s="63">
        <f t="shared" si="30"/>
        <v>81129.72</v>
      </c>
      <c r="I96" s="302">
        <f t="shared" si="30"/>
        <v>308324.18</v>
      </c>
      <c r="J96" s="312">
        <f t="shared" si="30"/>
        <v>7746307.7800000003</v>
      </c>
      <c r="K96" s="235">
        <f t="shared" ref="K96" si="31">K7+K54+K89+K94</f>
        <v>7500948.54</v>
      </c>
    </row>
    <row r="97" spans="1:10" ht="15.75" thickTop="1" x14ac:dyDescent="0.25">
      <c r="A97" s="33"/>
      <c r="B97" s="34"/>
      <c r="C97" s="34"/>
      <c r="D97" s="10"/>
      <c r="E97" s="10"/>
      <c r="F97" s="10"/>
      <c r="G97" s="10"/>
      <c r="H97" s="10"/>
      <c r="I97" s="10"/>
      <c r="J97" s="10"/>
    </row>
    <row r="98" spans="1:10" ht="15" x14ac:dyDescent="0.25">
      <c r="A98" s="33"/>
      <c r="B98" s="34"/>
      <c r="C98" s="34"/>
      <c r="D98" s="10"/>
      <c r="E98" s="10"/>
      <c r="F98" s="10"/>
      <c r="G98" s="10"/>
      <c r="H98" s="10"/>
      <c r="I98" s="10"/>
      <c r="J98" s="10"/>
    </row>
    <row r="99" spans="1:10" ht="15" x14ac:dyDescent="0.25">
      <c r="A99" s="33"/>
      <c r="B99" s="34"/>
      <c r="C99" s="34"/>
      <c r="D99" s="34"/>
      <c r="E99" s="34"/>
      <c r="F99" s="34"/>
      <c r="G99" s="34"/>
      <c r="H99" s="34"/>
      <c r="I99" s="34"/>
      <c r="J99" s="34"/>
    </row>
    <row r="100" spans="1:10" ht="15" x14ac:dyDescent="0.25">
      <c r="A100" s="33"/>
      <c r="B100" s="34"/>
      <c r="C100" s="34"/>
      <c r="D100" s="34"/>
      <c r="E100" s="34"/>
      <c r="F100" s="34"/>
      <c r="G100" s="34"/>
      <c r="H100" s="34"/>
      <c r="I100" s="34"/>
      <c r="J100" s="34"/>
    </row>
    <row r="101" spans="1:10" ht="15" x14ac:dyDescent="0.25">
      <c r="A101" s="33"/>
      <c r="B101" s="34"/>
      <c r="C101" s="34"/>
    </row>
    <row r="102" spans="1:10" ht="15" x14ac:dyDescent="0.25">
      <c r="A102" s="33"/>
      <c r="B102" s="34"/>
      <c r="C102" s="34"/>
    </row>
  </sheetData>
  <mergeCells count="5">
    <mergeCell ref="D3:D4"/>
    <mergeCell ref="E3:E4"/>
    <mergeCell ref="J3:J4"/>
    <mergeCell ref="K3:K4"/>
    <mergeCell ref="A1:K1"/>
  </mergeCells>
  <printOptions horizontalCentered="1"/>
  <pageMargins left="0" right="0" top="0.39370078740157483" bottom="0" header="0.35433070866141736" footer="0.31496062992125984"/>
  <pageSetup paperSize="9" scale="95" orientation="portrait" r:id="rId1"/>
  <rowBreaks count="1" manualBreakCount="1">
    <brk id="54" max="1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M69"/>
  <sheetViews>
    <sheetView zoomScaleNormal="100" workbookViewId="0">
      <selection activeCell="D9" sqref="D9"/>
    </sheetView>
  </sheetViews>
  <sheetFormatPr defaultRowHeight="12.75" x14ac:dyDescent="0.2"/>
  <cols>
    <col min="1" max="1" width="3.28515625" style="48" customWidth="1"/>
    <col min="2" max="2" width="4.7109375" style="48" customWidth="1"/>
    <col min="3" max="3" width="2.5703125" style="48" bestFit="1" customWidth="1"/>
    <col min="4" max="4" width="53" style="48" customWidth="1"/>
    <col min="5" max="5" width="15.7109375" style="1" hidden="1" customWidth="1"/>
    <col min="6" max="6" width="14.42578125" style="1" hidden="1" customWidth="1"/>
    <col min="7" max="7" width="16" style="1" hidden="1" customWidth="1"/>
    <col min="8" max="8" width="13.42578125" style="1" hidden="1" customWidth="1"/>
    <col min="9" max="9" width="16" style="1" hidden="1" customWidth="1"/>
    <col min="10" max="11" width="15.7109375" style="1" customWidth="1"/>
    <col min="12" max="12" width="9.140625" style="1"/>
    <col min="13" max="13" width="10.42578125" style="1" bestFit="1" customWidth="1"/>
    <col min="14" max="16384" width="9.140625" style="1"/>
  </cols>
  <sheetData>
    <row r="1" spans="1:13" ht="21" x14ac:dyDescent="0.35">
      <c r="A1" s="329" t="s">
        <v>511</v>
      </c>
      <c r="B1" s="329"/>
      <c r="C1" s="329"/>
      <c r="D1" s="329"/>
      <c r="E1" s="329"/>
      <c r="F1" s="329"/>
      <c r="G1" s="329"/>
      <c r="H1" s="329"/>
      <c r="I1" s="329"/>
      <c r="J1" s="329"/>
      <c r="K1" s="329"/>
    </row>
    <row r="2" spans="1:13" ht="13.5" thickBot="1" x14ac:dyDescent="0.25">
      <c r="A2" s="2"/>
      <c r="B2" s="1"/>
      <c r="C2" s="1"/>
      <c r="D2" s="1"/>
    </row>
    <row r="3" spans="1:13" ht="15.75" customHeight="1" thickTop="1" x14ac:dyDescent="0.25">
      <c r="A3" s="35"/>
      <c r="B3" s="4"/>
      <c r="C3" s="4"/>
      <c r="D3" s="341" t="s">
        <v>97</v>
      </c>
      <c r="E3" s="336">
        <v>2019</v>
      </c>
      <c r="F3" s="107"/>
      <c r="G3" s="107"/>
      <c r="H3" s="107"/>
      <c r="I3" s="49"/>
      <c r="J3" s="336">
        <v>2020</v>
      </c>
      <c r="K3" s="339">
        <v>2019</v>
      </c>
    </row>
    <row r="4" spans="1:13" ht="39" thickBot="1" x14ac:dyDescent="0.3">
      <c r="A4" s="36"/>
      <c r="B4" s="7"/>
      <c r="C4" s="7"/>
      <c r="D4" s="342"/>
      <c r="E4" s="337"/>
      <c r="F4" s="103" t="s">
        <v>240</v>
      </c>
      <c r="G4" s="103" t="s">
        <v>241</v>
      </c>
      <c r="H4" s="103" t="s">
        <v>242</v>
      </c>
      <c r="I4" s="303" t="s">
        <v>243</v>
      </c>
      <c r="J4" s="338"/>
      <c r="K4" s="340"/>
    </row>
    <row r="5" spans="1:13" ht="15.75" thickTop="1" x14ac:dyDescent="0.25">
      <c r="A5" s="35"/>
      <c r="B5" s="4"/>
      <c r="C5" s="5"/>
      <c r="D5" s="14" t="s">
        <v>98</v>
      </c>
      <c r="E5" s="108"/>
      <c r="F5" s="51"/>
      <c r="G5" s="51"/>
      <c r="H5" s="51"/>
      <c r="I5" s="313"/>
      <c r="J5" s="315"/>
      <c r="K5" s="231"/>
    </row>
    <row r="6" spans="1:13" ht="15" x14ac:dyDescent="0.25">
      <c r="A6" s="37" t="s">
        <v>4</v>
      </c>
      <c r="B6" s="10"/>
      <c r="C6" s="11"/>
      <c r="D6" s="10" t="s">
        <v>99</v>
      </c>
      <c r="E6" s="100">
        <v>-510075.73</v>
      </c>
      <c r="F6" s="57"/>
      <c r="G6" s="57"/>
      <c r="H6" s="57">
        <f>ALTRE!C105+ALTRE!C106</f>
        <v>172155.49</v>
      </c>
      <c r="I6" s="298"/>
      <c r="J6" s="308">
        <f>E6+F6-G6+H6-I6+'Conto ec'!D83</f>
        <v>-433245.50000000006</v>
      </c>
      <c r="K6" s="54">
        <f>E6</f>
        <v>-510075.73</v>
      </c>
    </row>
    <row r="7" spans="1:13" ht="15" x14ac:dyDescent="0.25">
      <c r="A7" s="37" t="s">
        <v>15</v>
      </c>
      <c r="B7" s="10"/>
      <c r="C7" s="11"/>
      <c r="D7" s="10" t="s">
        <v>100</v>
      </c>
      <c r="E7" s="101">
        <f>SUM(E8:E12)</f>
        <v>6522170.1600000001</v>
      </c>
      <c r="F7" s="56">
        <f>SUM(F8:F12)</f>
        <v>31902.080000000002</v>
      </c>
      <c r="G7" s="56">
        <f t="shared" ref="G7:I7" si="0">SUM(G8:G12)</f>
        <v>0</v>
      </c>
      <c r="H7" s="56">
        <f t="shared" si="0"/>
        <v>-172155.49</v>
      </c>
      <c r="I7" s="300">
        <f t="shared" si="0"/>
        <v>0</v>
      </c>
      <c r="J7" s="310">
        <f>SUM(J8:J12)</f>
        <v>6381916.75</v>
      </c>
      <c r="K7" s="232">
        <f>SUM(K8:K12)</f>
        <v>6522170.1600000001</v>
      </c>
    </row>
    <row r="8" spans="1:13" ht="15" x14ac:dyDescent="0.25">
      <c r="A8" s="37"/>
      <c r="B8" s="10" t="s">
        <v>30</v>
      </c>
      <c r="C8" s="11"/>
      <c r="D8" s="26" t="s">
        <v>101</v>
      </c>
      <c r="E8" s="100">
        <v>0</v>
      </c>
      <c r="F8" s="57"/>
      <c r="G8" s="57"/>
      <c r="H8" s="57"/>
      <c r="I8" s="298"/>
      <c r="J8" s="308">
        <f t="shared" ref="J8:J12" si="1">E8+F8-G8+H8-I8</f>
        <v>0</v>
      </c>
      <c r="K8" s="54">
        <f t="shared" ref="K8:K13" si="2">E8</f>
        <v>0</v>
      </c>
    </row>
    <row r="9" spans="1:13" ht="15" x14ac:dyDescent="0.25">
      <c r="A9" s="37"/>
      <c r="B9" s="10" t="s">
        <v>51</v>
      </c>
      <c r="C9" s="11"/>
      <c r="D9" s="26" t="s">
        <v>102</v>
      </c>
      <c r="E9" s="100">
        <v>0</v>
      </c>
      <c r="F9" s="57"/>
      <c r="G9" s="57"/>
      <c r="H9" s="57"/>
      <c r="I9" s="298"/>
      <c r="J9" s="308">
        <f t="shared" si="1"/>
        <v>0</v>
      </c>
      <c r="K9" s="54">
        <f t="shared" si="2"/>
        <v>0</v>
      </c>
    </row>
    <row r="10" spans="1:13" ht="15" x14ac:dyDescent="0.25">
      <c r="A10" s="37"/>
      <c r="B10" s="10" t="s">
        <v>53</v>
      </c>
      <c r="C10" s="11"/>
      <c r="D10" s="26" t="s">
        <v>103</v>
      </c>
      <c r="E10" s="100">
        <f>ALTRE!C48</f>
        <v>0</v>
      </c>
      <c r="F10" s="57">
        <f>ALTRE!D48-ALTRE!C70</f>
        <v>31902.080000000002</v>
      </c>
      <c r="G10" s="57"/>
      <c r="H10" s="57">
        <f>0-ALTRE!C106</f>
        <v>-31902.080000000002</v>
      </c>
      <c r="I10" s="298"/>
      <c r="J10" s="308">
        <f t="shared" si="1"/>
        <v>0</v>
      </c>
      <c r="K10" s="54">
        <f t="shared" si="2"/>
        <v>0</v>
      </c>
    </row>
    <row r="11" spans="1:13" ht="33.75" customHeight="1" x14ac:dyDescent="0.25">
      <c r="A11" s="37"/>
      <c r="B11" s="50" t="s">
        <v>58</v>
      </c>
      <c r="C11" s="11"/>
      <c r="D11" s="23" t="s">
        <v>104</v>
      </c>
      <c r="E11" s="100">
        <f>ALTRE!C99</f>
        <v>6522170.1600000001</v>
      </c>
      <c r="F11" s="57"/>
      <c r="G11" s="57"/>
      <c r="H11" s="57">
        <f>0-ALTRE!C105</f>
        <v>-140253.41</v>
      </c>
      <c r="I11" s="298"/>
      <c r="J11" s="308">
        <f t="shared" si="1"/>
        <v>6381916.75</v>
      </c>
      <c r="K11" s="54">
        <f t="shared" si="2"/>
        <v>6522170.1600000001</v>
      </c>
    </row>
    <row r="12" spans="1:13" ht="15" x14ac:dyDescent="0.25">
      <c r="A12" s="37"/>
      <c r="B12" s="10" t="s">
        <v>105</v>
      </c>
      <c r="C12" s="11"/>
      <c r="D12" s="23" t="s">
        <v>106</v>
      </c>
      <c r="E12" s="100">
        <v>0</v>
      </c>
      <c r="F12" s="57"/>
      <c r="G12" s="57"/>
      <c r="H12" s="57"/>
      <c r="I12" s="298"/>
      <c r="J12" s="308">
        <f t="shared" si="1"/>
        <v>0</v>
      </c>
      <c r="K12" s="54">
        <f t="shared" si="2"/>
        <v>0</v>
      </c>
    </row>
    <row r="13" spans="1:13" ht="15" x14ac:dyDescent="0.25">
      <c r="A13" s="37" t="s">
        <v>25</v>
      </c>
      <c r="B13" s="10"/>
      <c r="C13" s="11"/>
      <c r="D13" s="10" t="s">
        <v>107</v>
      </c>
      <c r="E13" s="100">
        <v>0</v>
      </c>
      <c r="F13" s="57">
        <f>'SP-Attivo'!F96-'SP- Passivo '!F10-'SP- Passivo '!F22-'SP- Passivo '!F25-'SP- Passivo '!F46-'SP- Passivo '!F56</f>
        <v>962276.98</v>
      </c>
      <c r="G13" s="57">
        <f>'SP-Attivo'!G96-'SP- Passivo '!G10-'SP- Passivo '!G22-'SP- Passivo '!G25-'SP- Passivo '!G46-'SP- Passivo '!G56</f>
        <v>852866.91999999969</v>
      </c>
      <c r="H13" s="57">
        <f>'SP-Attivo'!H96-'SP- Passivo '!H22-'SP- Passivo '!H25-'SP- Passivo '!H46-'SP- Passivo '!H56</f>
        <v>75795.62</v>
      </c>
      <c r="I13" s="298">
        <f>'SP-Attivo'!I96-'SP- Passivo '!I10-'SP- Passivo '!I22-'SP- Passivo '!I25-'SP- Passivo '!I46-'SP- Passivo '!I56</f>
        <v>280530.94</v>
      </c>
      <c r="J13" s="308">
        <f>E13+F13-G13+H13-I13-'Conto ec'!D83</f>
        <v>3.4924596548080444E-10</v>
      </c>
      <c r="K13" s="54">
        <f t="shared" si="2"/>
        <v>0</v>
      </c>
    </row>
    <row r="14" spans="1:13" ht="15.75" thickBot="1" x14ac:dyDescent="0.3">
      <c r="A14" s="37"/>
      <c r="B14" s="10"/>
      <c r="C14" s="11"/>
      <c r="D14" s="14"/>
      <c r="E14" s="99"/>
      <c r="F14" s="59"/>
      <c r="G14" s="59"/>
      <c r="H14" s="59"/>
      <c r="I14" s="297"/>
      <c r="J14" s="307"/>
      <c r="K14" s="53"/>
    </row>
    <row r="15" spans="1:13" ht="15.75" thickBot="1" x14ac:dyDescent="0.3">
      <c r="A15" s="37"/>
      <c r="B15" s="10"/>
      <c r="C15" s="11"/>
      <c r="D15" s="17" t="s">
        <v>108</v>
      </c>
      <c r="E15" s="61">
        <f>'SP-Attivo'!E96-'SP- Passivo '!E22-'SP- Passivo '!E25-'SP- Passivo '!E46-'SP- Passivo '!E56</f>
        <v>6012094.4299999997</v>
      </c>
      <c r="F15" s="52">
        <f>'SP-Attivo'!F96-'SP- Passivo '!F22-'SP- Passivo '!F25-'SP- Passivo '!F46-'SP- Passivo '!F56</f>
        <v>994179.06</v>
      </c>
      <c r="G15" s="52">
        <f>'SP-Attivo'!G96-'SP- Passivo '!G22-'SP- Passivo '!G25-'SP- Passivo '!G46-'SP- Passivo '!G56</f>
        <v>852866.91999999969</v>
      </c>
      <c r="H15" s="52">
        <f>'SP-Attivo'!H96-'SP- Passivo '!H22-'SP- Passivo '!H25-'SP- Passivo '!H46-'SP- Passivo '!H56</f>
        <v>75795.62</v>
      </c>
      <c r="I15" s="177">
        <f>'SP-Attivo'!I96-'SP- Passivo '!I22-'SP- Passivo '!I25-'SP- Passivo '!I46-'SP- Passivo '!I56</f>
        <v>280530.94</v>
      </c>
      <c r="J15" s="306">
        <f>'SP-Attivo'!J96-'SP- Passivo '!J22-'SP- Passivo '!J25-'SP- Passivo '!J46-'SP- Passivo '!J56</f>
        <v>5948671.25</v>
      </c>
      <c r="K15" s="233">
        <f>'SP-Attivo'!K96-'SP- Passivo '!K22-'SP- Passivo '!K25-'SP- Passivo '!K46-'SP- Passivo '!K56</f>
        <v>6012094.4299999997</v>
      </c>
      <c r="L15" s="267"/>
      <c r="M15" s="268"/>
    </row>
    <row r="16" spans="1:13" ht="15" x14ac:dyDescent="0.25">
      <c r="A16" s="37"/>
      <c r="B16" s="10"/>
      <c r="C16" s="11"/>
      <c r="D16" s="10"/>
      <c r="E16" s="99"/>
      <c r="F16" s="59"/>
      <c r="G16" s="59"/>
      <c r="H16" s="59"/>
      <c r="I16" s="297"/>
      <c r="J16" s="307"/>
      <c r="K16" s="53"/>
    </row>
    <row r="17" spans="1:11" ht="15" x14ac:dyDescent="0.25">
      <c r="A17" s="37"/>
      <c r="B17" s="10"/>
      <c r="C17" s="11"/>
      <c r="D17" s="14" t="s">
        <v>109</v>
      </c>
      <c r="E17" s="99"/>
      <c r="F17" s="59"/>
      <c r="G17" s="59"/>
      <c r="H17" s="59"/>
      <c r="I17" s="297"/>
      <c r="J17" s="307"/>
      <c r="K17" s="53"/>
    </row>
    <row r="18" spans="1:11" ht="15" x14ac:dyDescent="0.25">
      <c r="A18" s="37"/>
      <c r="B18" s="10">
        <v>1</v>
      </c>
      <c r="C18" s="11"/>
      <c r="D18" s="10" t="s">
        <v>110</v>
      </c>
      <c r="E18" s="100">
        <f>ALTRE!C51</f>
        <v>550</v>
      </c>
      <c r="F18" s="57">
        <v>0</v>
      </c>
      <c r="G18" s="57">
        <v>0</v>
      </c>
      <c r="H18" s="57">
        <f>ALTRE!D51</f>
        <v>0</v>
      </c>
      <c r="I18" s="298">
        <v>0</v>
      </c>
      <c r="J18" s="308">
        <f t="shared" ref="J18:J20" si="3">E18+F18-G18+H18-I18</f>
        <v>550</v>
      </c>
      <c r="K18" s="54">
        <f>E18</f>
        <v>550</v>
      </c>
    </row>
    <row r="19" spans="1:11" ht="15" x14ac:dyDescent="0.25">
      <c r="A19" s="37"/>
      <c r="B19" s="10">
        <v>2</v>
      </c>
      <c r="C19" s="11"/>
      <c r="D19" s="10" t="s">
        <v>111</v>
      </c>
      <c r="E19" s="100">
        <f>ALTRE!C52</f>
        <v>0</v>
      </c>
      <c r="F19" s="57">
        <v>0</v>
      </c>
      <c r="G19" s="57">
        <v>0</v>
      </c>
      <c r="H19" s="57">
        <f>ALTRE!D52</f>
        <v>0</v>
      </c>
      <c r="I19" s="298">
        <v>0</v>
      </c>
      <c r="J19" s="308">
        <f t="shared" si="3"/>
        <v>0</v>
      </c>
      <c r="K19" s="54">
        <f>E19</f>
        <v>0</v>
      </c>
    </row>
    <row r="20" spans="1:11" ht="15" x14ac:dyDescent="0.25">
      <c r="A20" s="37"/>
      <c r="B20" s="10">
        <v>3</v>
      </c>
      <c r="C20" s="11"/>
      <c r="D20" s="10" t="s">
        <v>112</v>
      </c>
      <c r="E20" s="100">
        <f>ALTRE!C53</f>
        <v>0</v>
      </c>
      <c r="F20" s="57">
        <v>0</v>
      </c>
      <c r="G20" s="57">
        <v>0</v>
      </c>
      <c r="H20" s="57">
        <f>ALTRE!D53</f>
        <v>0</v>
      </c>
      <c r="I20" s="298">
        <v>0</v>
      </c>
      <c r="J20" s="308">
        <f t="shared" si="3"/>
        <v>0</v>
      </c>
      <c r="K20" s="54">
        <f>E20</f>
        <v>0</v>
      </c>
    </row>
    <row r="21" spans="1:11" ht="15.75" thickBot="1" x14ac:dyDescent="0.3">
      <c r="A21" s="37"/>
      <c r="B21" s="10"/>
      <c r="C21" s="11"/>
      <c r="D21" s="14"/>
      <c r="E21" s="99"/>
      <c r="F21" s="59"/>
      <c r="G21" s="59"/>
      <c r="H21" s="59"/>
      <c r="I21" s="297"/>
      <c r="J21" s="307"/>
      <c r="K21" s="53"/>
    </row>
    <row r="22" spans="1:11" ht="15.75" thickBot="1" x14ac:dyDescent="0.3">
      <c r="A22" s="37"/>
      <c r="B22" s="10"/>
      <c r="C22" s="11"/>
      <c r="D22" s="17" t="s">
        <v>113</v>
      </c>
      <c r="E22" s="61">
        <f t="shared" ref="E22:J22" si="4">SUM(E18:E21)</f>
        <v>550</v>
      </c>
      <c r="F22" s="52">
        <f t="shared" si="4"/>
        <v>0</v>
      </c>
      <c r="G22" s="52">
        <f t="shared" si="4"/>
        <v>0</v>
      </c>
      <c r="H22" s="52">
        <f t="shared" si="4"/>
        <v>0</v>
      </c>
      <c r="I22" s="177">
        <f t="shared" si="4"/>
        <v>0</v>
      </c>
      <c r="J22" s="306">
        <f t="shared" si="4"/>
        <v>550</v>
      </c>
      <c r="K22" s="233">
        <f t="shared" ref="K22" si="5">SUM(K18:K21)</f>
        <v>550</v>
      </c>
    </row>
    <row r="23" spans="1:11" ht="15" x14ac:dyDescent="0.25">
      <c r="A23" s="37"/>
      <c r="B23" s="10"/>
      <c r="C23" s="11"/>
      <c r="D23" s="17"/>
      <c r="E23" s="99"/>
      <c r="F23" s="59"/>
      <c r="G23" s="59"/>
      <c r="H23" s="59"/>
      <c r="I23" s="297"/>
      <c r="J23" s="307"/>
      <c r="K23" s="53"/>
    </row>
    <row r="24" spans="1:11" ht="15.75" thickBot="1" x14ac:dyDescent="0.3">
      <c r="A24" s="37"/>
      <c r="B24" s="10"/>
      <c r="C24" s="11"/>
      <c r="D24" s="38" t="s">
        <v>114</v>
      </c>
      <c r="E24" s="100">
        <v>0</v>
      </c>
      <c r="F24" s="57">
        <v>0</v>
      </c>
      <c r="G24" s="57">
        <v>0</v>
      </c>
      <c r="H24" s="57">
        <v>0</v>
      </c>
      <c r="I24" s="298">
        <v>0</v>
      </c>
      <c r="J24" s="308">
        <f t="shared" ref="J24" si="6">E24+F24-G24+H24-I24</f>
        <v>0</v>
      </c>
      <c r="K24" s="54">
        <f>E24</f>
        <v>0</v>
      </c>
    </row>
    <row r="25" spans="1:11" ht="15.75" thickBot="1" x14ac:dyDescent="0.3">
      <c r="A25" s="37"/>
      <c r="B25" s="10"/>
      <c r="C25" s="11"/>
      <c r="D25" s="17" t="s">
        <v>115</v>
      </c>
      <c r="E25" s="61">
        <f>E24</f>
        <v>0</v>
      </c>
      <c r="F25" s="52">
        <f>F24</f>
        <v>0</v>
      </c>
      <c r="G25" s="52">
        <f t="shared" ref="G25:I25" si="7">G24</f>
        <v>0</v>
      </c>
      <c r="H25" s="52">
        <f t="shared" si="7"/>
        <v>0</v>
      </c>
      <c r="I25" s="177">
        <f t="shared" si="7"/>
        <v>0</v>
      </c>
      <c r="J25" s="306">
        <f>J24</f>
        <v>0</v>
      </c>
      <c r="K25" s="233">
        <f>K24</f>
        <v>0</v>
      </c>
    </row>
    <row r="26" spans="1:11" ht="15" x14ac:dyDescent="0.25">
      <c r="A26" s="37"/>
      <c r="B26" s="10"/>
      <c r="C26" s="11"/>
      <c r="D26" s="17"/>
      <c r="E26" s="99"/>
      <c r="F26" s="59"/>
      <c r="G26" s="59"/>
      <c r="H26" s="59"/>
      <c r="I26" s="297"/>
      <c r="J26" s="307"/>
      <c r="K26" s="53"/>
    </row>
    <row r="27" spans="1:11" ht="15" x14ac:dyDescent="0.25">
      <c r="A27" s="37"/>
      <c r="B27" s="10"/>
      <c r="C27" s="11"/>
      <c r="D27" s="39" t="s">
        <v>116</v>
      </c>
      <c r="E27" s="99"/>
      <c r="F27" s="59"/>
      <c r="G27" s="59"/>
      <c r="H27" s="59"/>
      <c r="I27" s="297"/>
      <c r="J27" s="307"/>
      <c r="K27" s="53"/>
    </row>
    <row r="28" spans="1:11" ht="15" x14ac:dyDescent="0.25">
      <c r="A28" s="37"/>
      <c r="B28" s="10">
        <v>1</v>
      </c>
      <c r="C28" s="11"/>
      <c r="D28" s="10" t="s">
        <v>117</v>
      </c>
      <c r="E28" s="101">
        <f>E29+E30+E31+E32</f>
        <v>801045.25</v>
      </c>
      <c r="F28" s="56">
        <f>F29+F30+F31+F32</f>
        <v>26521.080000000005</v>
      </c>
      <c r="G28" s="56">
        <f t="shared" ref="G28:I28" si="8">G29+G30+G31+G32</f>
        <v>55243.960000000006</v>
      </c>
      <c r="H28" s="56">
        <f t="shared" si="8"/>
        <v>0</v>
      </c>
      <c r="I28" s="300">
        <f t="shared" si="8"/>
        <v>0</v>
      </c>
      <c r="J28" s="310">
        <f>J29+J30+J31+J32</f>
        <v>772322.37</v>
      </c>
      <c r="K28" s="232">
        <f>K29+K30+K31+K32</f>
        <v>801045.25</v>
      </c>
    </row>
    <row r="29" spans="1:11" ht="15" x14ac:dyDescent="0.25">
      <c r="A29" s="37"/>
      <c r="B29" s="10"/>
      <c r="C29" s="11" t="s">
        <v>118</v>
      </c>
      <c r="D29" s="26" t="s">
        <v>119</v>
      </c>
      <c r="E29" s="100">
        <f>PASSIVO!K5+ALTRE!C60</f>
        <v>0</v>
      </c>
      <c r="F29" s="57">
        <f>PASSIVO!L5+ALTRE!D60</f>
        <v>0</v>
      </c>
      <c r="G29" s="57">
        <f>PASSIVO!M5</f>
        <v>0</v>
      </c>
      <c r="H29" s="57">
        <f>PASSIVO!N5</f>
        <v>0</v>
      </c>
      <c r="I29" s="298">
        <f>PASSIVO!O5</f>
        <v>0</v>
      </c>
      <c r="J29" s="308">
        <f t="shared" ref="J29:J45" si="9">E29+F29-G29+H29-I29</f>
        <v>0</v>
      </c>
      <c r="K29" s="54">
        <f t="shared" ref="K29:K34" si="10">E29</f>
        <v>0</v>
      </c>
    </row>
    <row r="30" spans="1:11" ht="15" x14ac:dyDescent="0.25">
      <c r="A30" s="37"/>
      <c r="B30" s="10"/>
      <c r="C30" s="11" t="s">
        <v>51</v>
      </c>
      <c r="D30" s="26" t="s">
        <v>120</v>
      </c>
      <c r="E30" s="100">
        <f>PASSIVO!K9+ALTRE!C61</f>
        <v>0</v>
      </c>
      <c r="F30" s="57">
        <f>PASSIVO!L9+ALTRE!D61</f>
        <v>0</v>
      </c>
      <c r="G30" s="57">
        <f>PASSIVO!M9</f>
        <v>0</v>
      </c>
      <c r="H30" s="57">
        <f>PASSIVO!N9</f>
        <v>0</v>
      </c>
      <c r="I30" s="298">
        <f>PASSIVO!O9</f>
        <v>0</v>
      </c>
      <c r="J30" s="308">
        <f t="shared" si="9"/>
        <v>0</v>
      </c>
      <c r="K30" s="54">
        <f t="shared" si="10"/>
        <v>0</v>
      </c>
    </row>
    <row r="31" spans="1:11" ht="15" x14ac:dyDescent="0.25">
      <c r="A31" s="37"/>
      <c r="B31" s="10"/>
      <c r="C31" s="11" t="s">
        <v>53</v>
      </c>
      <c r="D31" s="26" t="s">
        <v>121</v>
      </c>
      <c r="E31" s="100">
        <f>PASSIVO!K13+ALTRE!C63</f>
        <v>0</v>
      </c>
      <c r="F31" s="57">
        <f>PASSIVO!L13+ALTRE!D63</f>
        <v>0</v>
      </c>
      <c r="G31" s="57">
        <f>PASSIVO!M13</f>
        <v>0</v>
      </c>
      <c r="H31" s="57">
        <f>PASSIVO!N13</f>
        <v>0</v>
      </c>
      <c r="I31" s="298">
        <f>PASSIVO!O13</f>
        <v>0</v>
      </c>
      <c r="J31" s="308">
        <f t="shared" si="9"/>
        <v>0</v>
      </c>
      <c r="K31" s="54">
        <f t="shared" si="10"/>
        <v>0</v>
      </c>
    </row>
    <row r="32" spans="1:11" ht="15" x14ac:dyDescent="0.25">
      <c r="A32" s="37"/>
      <c r="B32" s="40"/>
      <c r="C32" s="11" t="s">
        <v>58</v>
      </c>
      <c r="D32" s="26" t="s">
        <v>122</v>
      </c>
      <c r="E32" s="100">
        <f>PASSIVO!K19+ALTRE!C62</f>
        <v>801045.25</v>
      </c>
      <c r="F32" s="57">
        <f>PASSIVO!L19+ALTRE!D62-PASSIVO!L17</f>
        <v>26521.080000000005</v>
      </c>
      <c r="G32" s="57">
        <f>PASSIVO!M19</f>
        <v>55243.960000000006</v>
      </c>
      <c r="H32" s="57">
        <f>PASSIVO!N19</f>
        <v>0</v>
      </c>
      <c r="I32" s="298">
        <f>PASSIVO!O19</f>
        <v>0</v>
      </c>
      <c r="J32" s="308">
        <f t="shared" si="9"/>
        <v>772322.37</v>
      </c>
      <c r="K32" s="54">
        <f t="shared" si="10"/>
        <v>801045.25</v>
      </c>
    </row>
    <row r="33" spans="1:11" ht="15" x14ac:dyDescent="0.25">
      <c r="A33" s="37"/>
      <c r="B33" s="10">
        <v>2</v>
      </c>
      <c r="C33" s="11"/>
      <c r="D33" s="10" t="s">
        <v>123</v>
      </c>
      <c r="E33" s="100">
        <f>PASSIVO!K74</f>
        <v>84516.87</v>
      </c>
      <c r="F33" s="57">
        <f>PASSIVO!L74</f>
        <v>336713.14</v>
      </c>
      <c r="G33" s="57">
        <f>PASSIVO!M74</f>
        <v>140052.26000000004</v>
      </c>
      <c r="H33" s="57">
        <f>PASSIVO!N74</f>
        <v>0</v>
      </c>
      <c r="I33" s="298">
        <f>PASSIVO!O74</f>
        <v>3392.14</v>
      </c>
      <c r="J33" s="308">
        <f t="shared" si="9"/>
        <v>277785.61</v>
      </c>
      <c r="K33" s="54">
        <f t="shared" si="10"/>
        <v>84516.87</v>
      </c>
    </row>
    <row r="34" spans="1:11" ht="15" x14ac:dyDescent="0.25">
      <c r="A34" s="37"/>
      <c r="B34" s="10">
        <v>3</v>
      </c>
      <c r="C34" s="11"/>
      <c r="D34" s="10" t="s">
        <v>124</v>
      </c>
      <c r="E34" s="100">
        <f>PASSIVO!K78</f>
        <v>0</v>
      </c>
      <c r="F34" s="57">
        <f>PASSIVO!L78</f>
        <v>0</v>
      </c>
      <c r="G34" s="57">
        <f>PASSIVO!M78</f>
        <v>0</v>
      </c>
      <c r="H34" s="57">
        <f>PASSIVO!N78</f>
        <v>0</v>
      </c>
      <c r="I34" s="298">
        <f>PASSIVO!O78</f>
        <v>0</v>
      </c>
      <c r="J34" s="308">
        <f t="shared" si="9"/>
        <v>0</v>
      </c>
      <c r="K34" s="54">
        <f t="shared" si="10"/>
        <v>0</v>
      </c>
    </row>
    <row r="35" spans="1:11" ht="15" x14ac:dyDescent="0.25">
      <c r="A35" s="37"/>
      <c r="B35" s="10">
        <v>4</v>
      </c>
      <c r="C35" s="41"/>
      <c r="D35" s="16" t="s">
        <v>125</v>
      </c>
      <c r="E35" s="101">
        <f>E36+E37+E38+E39+E40</f>
        <v>125720.35</v>
      </c>
      <c r="F35" s="56">
        <f>F36+F37+F38+F39+F40</f>
        <v>136025.77000000002</v>
      </c>
      <c r="G35" s="56">
        <f t="shared" ref="G35:I35" si="11">G36+G37+G38+G39+G40</f>
        <v>162435.44</v>
      </c>
      <c r="H35" s="56">
        <f t="shared" si="11"/>
        <v>0</v>
      </c>
      <c r="I35" s="300">
        <f t="shared" si="11"/>
        <v>2260.31</v>
      </c>
      <c r="J35" s="310">
        <f>J36+J37+J38+J39+J40</f>
        <v>97050.37</v>
      </c>
      <c r="K35" s="232">
        <f>K36+K37+K38+K39+K40</f>
        <v>125720.35</v>
      </c>
    </row>
    <row r="36" spans="1:11" ht="15" x14ac:dyDescent="0.25">
      <c r="A36" s="37"/>
      <c r="B36" s="40"/>
      <c r="C36" s="11" t="s">
        <v>30</v>
      </c>
      <c r="D36" s="23" t="s">
        <v>126</v>
      </c>
      <c r="E36" s="100">
        <f>PASSIVO!K82</f>
        <v>0</v>
      </c>
      <c r="F36" s="57">
        <f>PASSIVO!L82</f>
        <v>0</v>
      </c>
      <c r="G36" s="57">
        <f>PASSIVO!M82</f>
        <v>0</v>
      </c>
      <c r="H36" s="57">
        <f>PASSIVO!N82</f>
        <v>0</v>
      </c>
      <c r="I36" s="298">
        <f>PASSIVO!O82</f>
        <v>0</v>
      </c>
      <c r="J36" s="308">
        <f t="shared" si="9"/>
        <v>0</v>
      </c>
      <c r="K36" s="54">
        <f>E36</f>
        <v>0</v>
      </c>
    </row>
    <row r="37" spans="1:11" ht="15" x14ac:dyDescent="0.25">
      <c r="A37" s="37"/>
      <c r="B37" s="40"/>
      <c r="C37" s="11" t="s">
        <v>51</v>
      </c>
      <c r="D37" s="23" t="s">
        <v>56</v>
      </c>
      <c r="E37" s="100">
        <f>PASSIVO!K111</f>
        <v>125383.35</v>
      </c>
      <c r="F37" s="57">
        <f>PASSIVO!L111</f>
        <v>113877.29000000001</v>
      </c>
      <c r="G37" s="57">
        <f>PASSIVO!M111</f>
        <v>155903.64000000001</v>
      </c>
      <c r="H37" s="57">
        <f>PASSIVO!N111</f>
        <v>0</v>
      </c>
      <c r="I37" s="298">
        <f>PASSIVO!O111</f>
        <v>2123.31</v>
      </c>
      <c r="J37" s="308">
        <f t="shared" si="9"/>
        <v>81233.69</v>
      </c>
      <c r="K37" s="54">
        <f>E37</f>
        <v>125383.35</v>
      </c>
    </row>
    <row r="38" spans="1:11" ht="15" x14ac:dyDescent="0.25">
      <c r="A38" s="37"/>
      <c r="B38" s="10"/>
      <c r="C38" s="11" t="s">
        <v>53</v>
      </c>
      <c r="D38" s="26" t="s">
        <v>50</v>
      </c>
      <c r="E38" s="100">
        <f>PASSIVO!K115</f>
        <v>0</v>
      </c>
      <c r="F38" s="57">
        <f>PASSIVO!L115</f>
        <v>0</v>
      </c>
      <c r="G38" s="57">
        <f>PASSIVO!M115</f>
        <v>0</v>
      </c>
      <c r="H38" s="57">
        <f>PASSIVO!N115</f>
        <v>0</v>
      </c>
      <c r="I38" s="298">
        <f>PASSIVO!O115</f>
        <v>0</v>
      </c>
      <c r="J38" s="308">
        <f t="shared" si="9"/>
        <v>0</v>
      </c>
      <c r="K38" s="54">
        <f>E38</f>
        <v>0</v>
      </c>
    </row>
    <row r="39" spans="1:11" ht="15" x14ac:dyDescent="0.25">
      <c r="A39" s="37"/>
      <c r="B39" s="10"/>
      <c r="C39" s="11" t="s">
        <v>58</v>
      </c>
      <c r="D39" s="26" t="s">
        <v>52</v>
      </c>
      <c r="E39" s="100">
        <f>PASSIVO!K119</f>
        <v>0</v>
      </c>
      <c r="F39" s="57">
        <f>PASSIVO!L119</f>
        <v>0</v>
      </c>
      <c r="G39" s="57">
        <f>PASSIVO!M119</f>
        <v>0</v>
      </c>
      <c r="H39" s="57">
        <f>PASSIVO!N119</f>
        <v>0</v>
      </c>
      <c r="I39" s="298">
        <f>PASSIVO!O119</f>
        <v>0</v>
      </c>
      <c r="J39" s="308">
        <f t="shared" si="9"/>
        <v>0</v>
      </c>
      <c r="K39" s="54">
        <f>E39</f>
        <v>0</v>
      </c>
    </row>
    <row r="40" spans="1:11" ht="15" x14ac:dyDescent="0.25">
      <c r="A40" s="37"/>
      <c r="B40" s="10"/>
      <c r="C40" s="11" t="s">
        <v>105</v>
      </c>
      <c r="D40" s="26" t="s">
        <v>54</v>
      </c>
      <c r="E40" s="100">
        <f>PASSIVO!K133</f>
        <v>337</v>
      </c>
      <c r="F40" s="57">
        <f>PASSIVO!L133</f>
        <v>22148.48</v>
      </c>
      <c r="G40" s="57">
        <f>PASSIVO!M133</f>
        <v>6531.8</v>
      </c>
      <c r="H40" s="57">
        <f>PASSIVO!N133</f>
        <v>0</v>
      </c>
      <c r="I40" s="298">
        <f>PASSIVO!O133</f>
        <v>137</v>
      </c>
      <c r="J40" s="308">
        <f t="shared" si="9"/>
        <v>15816.68</v>
      </c>
      <c r="K40" s="54">
        <f>E40</f>
        <v>337</v>
      </c>
    </row>
    <row r="41" spans="1:11" ht="15" x14ac:dyDescent="0.25">
      <c r="A41" s="37"/>
      <c r="B41" s="10">
        <v>5</v>
      </c>
      <c r="C41" s="11"/>
      <c r="D41" s="10" t="s">
        <v>127</v>
      </c>
      <c r="E41" s="101">
        <f>E42+E43+E44+E45</f>
        <v>105345.74000000002</v>
      </c>
      <c r="F41" s="56">
        <f>F42+F43+F44+F45</f>
        <v>315792.80999999994</v>
      </c>
      <c r="G41" s="56">
        <f t="shared" ref="G41:I41" si="12">G42+G43+G44+G45</f>
        <v>358651.61999999994</v>
      </c>
      <c r="H41" s="56">
        <f t="shared" si="12"/>
        <v>0</v>
      </c>
      <c r="I41" s="300">
        <f t="shared" si="12"/>
        <v>4904.4399999999996</v>
      </c>
      <c r="J41" s="310">
        <f>J42+J43+J44+J45</f>
        <v>57582.490000000071</v>
      </c>
      <c r="K41" s="232">
        <f>K42+K43+K44+K45</f>
        <v>105345.74000000002</v>
      </c>
    </row>
    <row r="42" spans="1:11" ht="15" x14ac:dyDescent="0.25">
      <c r="A42" s="37"/>
      <c r="B42" s="10"/>
      <c r="C42" s="11" t="s">
        <v>30</v>
      </c>
      <c r="D42" s="26" t="s">
        <v>128</v>
      </c>
      <c r="E42" s="100">
        <f>PASSIVO!K146+ALTRE!C57</f>
        <v>4934.93</v>
      </c>
      <c r="F42" s="57">
        <f>PASSIVO!L146</f>
        <v>42566.65</v>
      </c>
      <c r="G42" s="57">
        <f>PASSIVO!M146</f>
        <v>42352.59</v>
      </c>
      <c r="H42" s="57">
        <f>PASSIVO!N146</f>
        <v>0</v>
      </c>
      <c r="I42" s="298">
        <f>PASSIVO!O146</f>
        <v>1214.74</v>
      </c>
      <c r="J42" s="308">
        <f t="shared" si="9"/>
        <v>3934.2500000000055</v>
      </c>
      <c r="K42" s="54">
        <f>E42</f>
        <v>4934.93</v>
      </c>
    </row>
    <row r="43" spans="1:11" ht="15" x14ac:dyDescent="0.25">
      <c r="A43" s="37"/>
      <c r="B43" s="10"/>
      <c r="C43" s="11" t="s">
        <v>51</v>
      </c>
      <c r="D43" s="26" t="s">
        <v>129</v>
      </c>
      <c r="E43" s="100">
        <f>PASSIVO!K155</f>
        <v>0</v>
      </c>
      <c r="F43" s="57">
        <f>PASSIVO!L155</f>
        <v>35256.22</v>
      </c>
      <c r="G43" s="57">
        <f>PASSIVO!M155</f>
        <v>35256.22</v>
      </c>
      <c r="H43" s="57">
        <f>PASSIVO!N155</f>
        <v>0</v>
      </c>
      <c r="I43" s="298">
        <f>PASSIVO!O155</f>
        <v>0</v>
      </c>
      <c r="J43" s="308">
        <f t="shared" si="9"/>
        <v>0</v>
      </c>
      <c r="K43" s="54">
        <f>E43</f>
        <v>0</v>
      </c>
    </row>
    <row r="44" spans="1:11" ht="15" x14ac:dyDescent="0.25">
      <c r="A44" s="37"/>
      <c r="B44" s="10"/>
      <c r="C44" s="11" t="s">
        <v>53</v>
      </c>
      <c r="D44" s="26" t="s">
        <v>130</v>
      </c>
      <c r="E44" s="100">
        <f>PASSIVO!K159</f>
        <v>0</v>
      </c>
      <c r="F44" s="57">
        <f>PASSIVO!L159</f>
        <v>0</v>
      </c>
      <c r="G44" s="57">
        <f>PASSIVO!M159</f>
        <v>0</v>
      </c>
      <c r="H44" s="57">
        <f>PASSIVO!N159</f>
        <v>0</v>
      </c>
      <c r="I44" s="298">
        <f>PASSIVO!O159</f>
        <v>0</v>
      </c>
      <c r="J44" s="308">
        <f t="shared" si="9"/>
        <v>0</v>
      </c>
      <c r="K44" s="54">
        <f>E44</f>
        <v>0</v>
      </c>
    </row>
    <row r="45" spans="1:11" ht="15.75" thickBot="1" x14ac:dyDescent="0.3">
      <c r="A45" s="37"/>
      <c r="B45" s="10"/>
      <c r="C45" s="11" t="s">
        <v>58</v>
      </c>
      <c r="D45" s="26" t="s">
        <v>78</v>
      </c>
      <c r="E45" s="100">
        <f>PASSIVO!K194</f>
        <v>100410.81000000001</v>
      </c>
      <c r="F45" s="57">
        <f>PASSIVO!L194</f>
        <v>237969.93999999997</v>
      </c>
      <c r="G45" s="57">
        <f>PASSIVO!M194</f>
        <v>281042.80999999994</v>
      </c>
      <c r="H45" s="57">
        <f>PASSIVO!N194</f>
        <v>0</v>
      </c>
      <c r="I45" s="298">
        <f>PASSIVO!O194</f>
        <v>3689.7</v>
      </c>
      <c r="J45" s="308">
        <f t="shared" si="9"/>
        <v>53648.240000000063</v>
      </c>
      <c r="K45" s="54">
        <f>E45</f>
        <v>100410.81000000001</v>
      </c>
    </row>
    <row r="46" spans="1:11" ht="15.75" thickBot="1" x14ac:dyDescent="0.3">
      <c r="A46" s="42"/>
      <c r="B46" s="43"/>
      <c r="C46" s="44"/>
      <c r="D46" s="45" t="s">
        <v>131</v>
      </c>
      <c r="E46" s="61">
        <f>E28+E33+E34+E35+E41</f>
        <v>1116628.21</v>
      </c>
      <c r="F46" s="52">
        <f>F28+F33+F34+F35+F41</f>
        <v>815052.80000000005</v>
      </c>
      <c r="G46" s="52">
        <f t="shared" ref="G46:I46" si="13">G28+G33+G34+G35+G41</f>
        <v>716383.28</v>
      </c>
      <c r="H46" s="52">
        <f t="shared" si="13"/>
        <v>0</v>
      </c>
      <c r="I46" s="177">
        <f t="shared" si="13"/>
        <v>10556.89</v>
      </c>
      <c r="J46" s="306">
        <f>J28+J33+J34+J35+J41</f>
        <v>1204740.8400000001</v>
      </c>
      <c r="K46" s="233">
        <f>K28+K33+K34+K35+K41</f>
        <v>1116628.21</v>
      </c>
    </row>
    <row r="47" spans="1:11" ht="15" x14ac:dyDescent="0.25">
      <c r="A47" s="37"/>
      <c r="B47" s="10"/>
      <c r="C47" s="11"/>
      <c r="D47" s="10"/>
      <c r="E47" s="99"/>
      <c r="F47" s="59"/>
      <c r="G47" s="59"/>
      <c r="H47" s="59"/>
      <c r="I47" s="297"/>
      <c r="J47" s="307"/>
      <c r="K47" s="53"/>
    </row>
    <row r="48" spans="1:11" ht="15" x14ac:dyDescent="0.25">
      <c r="A48" s="37"/>
      <c r="B48" s="10"/>
      <c r="C48" s="11"/>
      <c r="D48" s="39" t="s">
        <v>132</v>
      </c>
      <c r="E48" s="99"/>
      <c r="F48" s="59"/>
      <c r="G48" s="59"/>
      <c r="H48" s="59"/>
      <c r="I48" s="297"/>
      <c r="J48" s="307"/>
      <c r="K48" s="53"/>
    </row>
    <row r="49" spans="1:11" ht="15" x14ac:dyDescent="0.25">
      <c r="A49" s="37" t="s">
        <v>4</v>
      </c>
      <c r="B49" s="10"/>
      <c r="C49" s="11"/>
      <c r="D49" s="10" t="s">
        <v>133</v>
      </c>
      <c r="E49" s="100">
        <f>ALTRE!C44</f>
        <v>5825.12</v>
      </c>
      <c r="F49" s="57">
        <v>0</v>
      </c>
      <c r="G49" s="57">
        <v>0</v>
      </c>
      <c r="H49" s="57">
        <f>ALTRE!D44</f>
        <v>5239.1000000000004</v>
      </c>
      <c r="I49" s="298">
        <f>ALTRE!C44</f>
        <v>5825.12</v>
      </c>
      <c r="J49" s="308">
        <f t="shared" ref="J49" si="14">E49+F49-G49+H49-I49</f>
        <v>5239.1000000000013</v>
      </c>
      <c r="K49" s="54">
        <f>E49</f>
        <v>5825.12</v>
      </c>
    </row>
    <row r="50" spans="1:11" ht="15" x14ac:dyDescent="0.25">
      <c r="A50" s="37" t="s">
        <v>15</v>
      </c>
      <c r="B50" s="10"/>
      <c r="C50" s="11"/>
      <c r="D50" s="10" t="s">
        <v>134</v>
      </c>
      <c r="E50" s="101">
        <f>E51+E54+E55</f>
        <v>365850.78</v>
      </c>
      <c r="F50" s="56">
        <f>F51+F54+F55</f>
        <v>232572.04</v>
      </c>
      <c r="G50" s="56">
        <f t="shared" ref="G50:I50" si="15">G51+G54+G55</f>
        <v>0</v>
      </c>
      <c r="H50" s="56">
        <f t="shared" si="15"/>
        <v>95</v>
      </c>
      <c r="I50" s="300">
        <f t="shared" si="15"/>
        <v>11411.23</v>
      </c>
      <c r="J50" s="310">
        <f>J51+J54+J55</f>
        <v>587106.59000000008</v>
      </c>
      <c r="K50" s="232">
        <f>K51+K54+K55</f>
        <v>365850.78</v>
      </c>
    </row>
    <row r="51" spans="1:11" ht="15" x14ac:dyDescent="0.25">
      <c r="A51" s="37"/>
      <c r="B51" s="10">
        <v>1</v>
      </c>
      <c r="C51" s="11"/>
      <c r="D51" s="10" t="s">
        <v>135</v>
      </c>
      <c r="E51" s="101">
        <f>E52+E53</f>
        <v>365850.78</v>
      </c>
      <c r="F51" s="56">
        <f>F52+F53</f>
        <v>232572.04</v>
      </c>
      <c r="G51" s="56">
        <f t="shared" ref="G51:I51" si="16">G52+G53</f>
        <v>0</v>
      </c>
      <c r="H51" s="56">
        <f t="shared" si="16"/>
        <v>95</v>
      </c>
      <c r="I51" s="300">
        <f t="shared" si="16"/>
        <v>11411.23</v>
      </c>
      <c r="J51" s="310">
        <f>J52+J53</f>
        <v>587106.59000000008</v>
      </c>
      <c r="K51" s="232">
        <f>K52+K53</f>
        <v>365850.78</v>
      </c>
    </row>
    <row r="52" spans="1:11" ht="15" x14ac:dyDescent="0.25">
      <c r="A52" s="37"/>
      <c r="B52" s="10"/>
      <c r="C52" s="11" t="s">
        <v>30</v>
      </c>
      <c r="D52" s="10" t="s">
        <v>136</v>
      </c>
      <c r="E52" s="100">
        <f>ALTRE!C66</f>
        <v>365850.78</v>
      </c>
      <c r="F52" s="57">
        <f>ALTRE!E66</f>
        <v>232572.04</v>
      </c>
      <c r="G52" s="57">
        <f>ALTRE!C92</f>
        <v>0</v>
      </c>
      <c r="H52" s="57">
        <f>ALTRE!I66</f>
        <v>95</v>
      </c>
      <c r="I52" s="298">
        <f>ALTRE!F66</f>
        <v>11411.23</v>
      </c>
      <c r="J52" s="308">
        <f t="shared" ref="J52:J55" si="17">E52+F52-G52+H52-I52</f>
        <v>587106.59000000008</v>
      </c>
      <c r="K52" s="54">
        <f>E52</f>
        <v>365850.78</v>
      </c>
    </row>
    <row r="53" spans="1:11" ht="15" x14ac:dyDescent="0.25">
      <c r="A53" s="37"/>
      <c r="B53" s="10"/>
      <c r="C53" s="11" t="s">
        <v>51</v>
      </c>
      <c r="D53" s="10" t="s">
        <v>137</v>
      </c>
      <c r="E53" s="100">
        <f>ALTRE!C67</f>
        <v>0</v>
      </c>
      <c r="F53" s="57">
        <f>ALTRE!E67</f>
        <v>0</v>
      </c>
      <c r="G53" s="57">
        <f>ALTRE!C93</f>
        <v>0</v>
      </c>
      <c r="H53" s="57">
        <v>0</v>
      </c>
      <c r="I53" s="298">
        <f>ALTRE!F67</f>
        <v>0</v>
      </c>
      <c r="J53" s="308">
        <f t="shared" si="17"/>
        <v>0</v>
      </c>
      <c r="K53" s="54">
        <f>E53</f>
        <v>0</v>
      </c>
    </row>
    <row r="54" spans="1:11" ht="15" x14ac:dyDescent="0.25">
      <c r="A54" s="37"/>
      <c r="B54" s="10">
        <v>2</v>
      </c>
      <c r="C54" s="11"/>
      <c r="D54" s="10" t="s">
        <v>138</v>
      </c>
      <c r="E54" s="100">
        <v>0</v>
      </c>
      <c r="F54" s="57">
        <v>0</v>
      </c>
      <c r="G54" s="57">
        <v>0</v>
      </c>
      <c r="H54" s="57">
        <v>0</v>
      </c>
      <c r="I54" s="298">
        <v>0</v>
      </c>
      <c r="J54" s="308">
        <f t="shared" si="17"/>
        <v>0</v>
      </c>
      <c r="K54" s="54">
        <f>E54</f>
        <v>0</v>
      </c>
    </row>
    <row r="55" spans="1:11" ht="15.75" thickBot="1" x14ac:dyDescent="0.3">
      <c r="A55" s="37"/>
      <c r="B55" s="10">
        <v>3</v>
      </c>
      <c r="C55" s="11"/>
      <c r="D55" s="10" t="s">
        <v>139</v>
      </c>
      <c r="E55" s="100">
        <f>ALTRE!C45</f>
        <v>0</v>
      </c>
      <c r="F55" s="57">
        <v>0</v>
      </c>
      <c r="G55" s="57">
        <v>0</v>
      </c>
      <c r="H55" s="57">
        <f>ALTRE!D45</f>
        <v>0</v>
      </c>
      <c r="I55" s="298">
        <f>ALTRE!C45</f>
        <v>0</v>
      </c>
      <c r="J55" s="308">
        <f t="shared" si="17"/>
        <v>0</v>
      </c>
      <c r="K55" s="54">
        <f>E55</f>
        <v>0</v>
      </c>
    </row>
    <row r="56" spans="1:11" ht="15.75" thickBot="1" x14ac:dyDescent="0.3">
      <c r="A56" s="37"/>
      <c r="B56" s="10"/>
      <c r="C56" s="11"/>
      <c r="D56" s="17" t="s">
        <v>140</v>
      </c>
      <c r="E56" s="61">
        <f>E49+E50</f>
        <v>371675.9</v>
      </c>
      <c r="F56" s="52">
        <f>F49+F50</f>
        <v>232572.04</v>
      </c>
      <c r="G56" s="52">
        <f t="shared" ref="G56:I56" si="18">G49+G50</f>
        <v>0</v>
      </c>
      <c r="H56" s="52">
        <f t="shared" si="18"/>
        <v>5334.1</v>
      </c>
      <c r="I56" s="177">
        <f t="shared" si="18"/>
        <v>17236.349999999999</v>
      </c>
      <c r="J56" s="306">
        <f>J49+J50</f>
        <v>592345.69000000006</v>
      </c>
      <c r="K56" s="233">
        <f>K49+K50</f>
        <v>371675.9</v>
      </c>
    </row>
    <row r="57" spans="1:11" ht="15.75" thickBot="1" x14ac:dyDescent="0.3">
      <c r="A57" s="37"/>
      <c r="B57" s="10"/>
      <c r="C57" s="11"/>
      <c r="D57" s="10"/>
      <c r="E57" s="99"/>
      <c r="F57" s="59"/>
      <c r="G57" s="59"/>
      <c r="H57" s="59"/>
      <c r="I57" s="297"/>
      <c r="J57" s="316"/>
      <c r="K57" s="53"/>
    </row>
    <row r="58" spans="1:11" ht="15.75" thickBot="1" x14ac:dyDescent="0.3">
      <c r="A58" s="37"/>
      <c r="B58" s="10"/>
      <c r="C58" s="11"/>
      <c r="D58" s="17" t="s">
        <v>141</v>
      </c>
      <c r="E58" s="61">
        <f>+E56+E46+E25+E22+E15</f>
        <v>7500948.5399999991</v>
      </c>
      <c r="F58" s="52">
        <f>+F56+F46+F25+F22+F15</f>
        <v>2041803.9000000001</v>
      </c>
      <c r="G58" s="52">
        <f t="shared" ref="G58:I58" si="19">+G56+G46+G25+G22+G15</f>
        <v>1569250.1999999997</v>
      </c>
      <c r="H58" s="52">
        <f t="shared" si="19"/>
        <v>81129.72</v>
      </c>
      <c r="I58" s="177">
        <f t="shared" si="19"/>
        <v>308324.18</v>
      </c>
      <c r="J58" s="306">
        <f t="shared" ref="J58" si="20">+J56+J46+J25+J22+J15</f>
        <v>7746307.7800000003</v>
      </c>
      <c r="K58" s="233">
        <f>+K56+K46+K25+K22+K15</f>
        <v>7500948.5399999991</v>
      </c>
    </row>
    <row r="59" spans="1:11" ht="15" x14ac:dyDescent="0.25">
      <c r="A59" s="37"/>
      <c r="B59" s="10"/>
      <c r="C59" s="11"/>
      <c r="D59" s="17"/>
      <c r="E59" s="109"/>
      <c r="F59" s="110"/>
      <c r="G59" s="110"/>
      <c r="H59" s="110"/>
      <c r="I59" s="314"/>
      <c r="J59" s="317"/>
      <c r="K59" s="234"/>
    </row>
    <row r="60" spans="1:11" ht="15" x14ac:dyDescent="0.25">
      <c r="A60" s="37"/>
      <c r="B60" s="10"/>
      <c r="C60" s="11"/>
      <c r="D60" s="46" t="s">
        <v>142</v>
      </c>
      <c r="E60" s="99"/>
      <c r="F60" s="59"/>
      <c r="G60" s="59"/>
      <c r="H60" s="59"/>
      <c r="I60" s="297"/>
      <c r="J60" s="307"/>
      <c r="K60" s="53"/>
    </row>
    <row r="61" spans="1:11" ht="15" x14ac:dyDescent="0.25">
      <c r="A61" s="37"/>
      <c r="B61" s="10"/>
      <c r="C61" s="11"/>
      <c r="D61" s="10" t="s">
        <v>143</v>
      </c>
      <c r="E61" s="100">
        <v>0</v>
      </c>
      <c r="F61" s="57"/>
      <c r="G61" s="57"/>
      <c r="H61" s="57">
        <f>ALTRE!C95</f>
        <v>14772.24</v>
      </c>
      <c r="I61" s="298">
        <f>E61</f>
        <v>0</v>
      </c>
      <c r="J61" s="308">
        <f t="shared" ref="J61:J67" si="21">E61+F61-G61+H61-I61</f>
        <v>14772.24</v>
      </c>
      <c r="K61" s="54">
        <f t="shared" ref="K61:K67" si="22">E61</f>
        <v>0</v>
      </c>
    </row>
    <row r="62" spans="1:11" ht="15" x14ac:dyDescent="0.25">
      <c r="A62" s="37"/>
      <c r="B62" s="10"/>
      <c r="C62" s="11"/>
      <c r="D62" s="10" t="s">
        <v>144</v>
      </c>
      <c r="E62" s="100">
        <v>0</v>
      </c>
      <c r="F62" s="57"/>
      <c r="G62" s="57"/>
      <c r="H62" s="57"/>
      <c r="I62" s="298"/>
      <c r="J62" s="308">
        <f t="shared" si="21"/>
        <v>0</v>
      </c>
      <c r="K62" s="54">
        <f t="shared" si="22"/>
        <v>0</v>
      </c>
    </row>
    <row r="63" spans="1:11" ht="15" x14ac:dyDescent="0.25">
      <c r="A63" s="37"/>
      <c r="B63" s="10"/>
      <c r="C63" s="11"/>
      <c r="D63" s="10" t="s">
        <v>145</v>
      </c>
      <c r="E63" s="100">
        <v>0</v>
      </c>
      <c r="F63" s="57"/>
      <c r="G63" s="57"/>
      <c r="H63" s="57"/>
      <c r="I63" s="298"/>
      <c r="J63" s="308">
        <f t="shared" si="21"/>
        <v>0</v>
      </c>
      <c r="K63" s="54">
        <f t="shared" si="22"/>
        <v>0</v>
      </c>
    </row>
    <row r="64" spans="1:11" ht="15" x14ac:dyDescent="0.25">
      <c r="A64" s="37"/>
      <c r="B64" s="10"/>
      <c r="C64" s="11"/>
      <c r="D64" s="10" t="s">
        <v>146</v>
      </c>
      <c r="E64" s="100">
        <v>0</v>
      </c>
      <c r="F64" s="57"/>
      <c r="G64" s="57"/>
      <c r="H64" s="57"/>
      <c r="I64" s="298"/>
      <c r="J64" s="308">
        <f t="shared" si="21"/>
        <v>0</v>
      </c>
      <c r="K64" s="54">
        <f t="shared" si="22"/>
        <v>0</v>
      </c>
    </row>
    <row r="65" spans="1:11" ht="15" x14ac:dyDescent="0.25">
      <c r="A65" s="37"/>
      <c r="B65" s="10"/>
      <c r="C65" s="11"/>
      <c r="D65" s="10" t="s">
        <v>147</v>
      </c>
      <c r="E65" s="100">
        <v>0</v>
      </c>
      <c r="F65" s="57"/>
      <c r="G65" s="57"/>
      <c r="H65" s="57"/>
      <c r="I65" s="298"/>
      <c r="J65" s="308">
        <f t="shared" si="21"/>
        <v>0</v>
      </c>
      <c r="K65" s="54">
        <f t="shared" si="22"/>
        <v>0</v>
      </c>
    </row>
    <row r="66" spans="1:11" ht="15" x14ac:dyDescent="0.25">
      <c r="A66" s="37"/>
      <c r="B66" s="10"/>
      <c r="C66" s="11"/>
      <c r="D66" s="10" t="s">
        <v>148</v>
      </c>
      <c r="E66" s="100">
        <v>0</v>
      </c>
      <c r="F66" s="57"/>
      <c r="G66" s="57"/>
      <c r="H66" s="57"/>
      <c r="I66" s="298"/>
      <c r="J66" s="308">
        <f t="shared" si="21"/>
        <v>0</v>
      </c>
      <c r="K66" s="54">
        <f t="shared" si="22"/>
        <v>0</v>
      </c>
    </row>
    <row r="67" spans="1:11" ht="15.75" thickBot="1" x14ac:dyDescent="0.3">
      <c r="A67" s="37"/>
      <c r="B67" s="10"/>
      <c r="C67" s="11"/>
      <c r="D67" s="10" t="s">
        <v>149</v>
      </c>
      <c r="E67" s="100">
        <v>0</v>
      </c>
      <c r="F67" s="57"/>
      <c r="G67" s="57"/>
      <c r="H67" s="57"/>
      <c r="I67" s="298"/>
      <c r="J67" s="308">
        <f t="shared" si="21"/>
        <v>0</v>
      </c>
      <c r="K67" s="54">
        <f t="shared" si="22"/>
        <v>0</v>
      </c>
    </row>
    <row r="68" spans="1:11" ht="15.75" thickBot="1" x14ac:dyDescent="0.3">
      <c r="A68" s="36"/>
      <c r="B68" s="7"/>
      <c r="C68" s="8"/>
      <c r="D68" s="32" t="s">
        <v>150</v>
      </c>
      <c r="E68" s="62">
        <f>SUM(E61:E67)</f>
        <v>0</v>
      </c>
      <c r="F68" s="63">
        <f>SUM(F61:F67)</f>
        <v>0</v>
      </c>
      <c r="G68" s="63">
        <f t="shared" ref="G68:I68" si="23">SUM(G61:G67)</f>
        <v>0</v>
      </c>
      <c r="H68" s="63">
        <f t="shared" si="23"/>
        <v>14772.24</v>
      </c>
      <c r="I68" s="302">
        <f t="shared" si="23"/>
        <v>0</v>
      </c>
      <c r="J68" s="312">
        <f>SUM(J61:J67)</f>
        <v>14772.24</v>
      </c>
      <c r="K68" s="235">
        <f>SUM(K61:K67)</f>
        <v>0</v>
      </c>
    </row>
    <row r="69" spans="1:11" ht="15.75" thickTop="1" x14ac:dyDescent="0.25">
      <c r="A69" s="47"/>
      <c r="B69" s="47"/>
      <c r="C69" s="47"/>
      <c r="D69" s="47"/>
      <c r="E69" s="34"/>
      <c r="F69" s="34"/>
      <c r="G69" s="34"/>
      <c r="H69" s="34"/>
      <c r="I69" s="34"/>
      <c r="J69" s="34"/>
    </row>
  </sheetData>
  <mergeCells count="5">
    <mergeCell ref="D3:D4"/>
    <mergeCell ref="E3:E4"/>
    <mergeCell ref="J3:J4"/>
    <mergeCell ref="K3:K4"/>
    <mergeCell ref="A1:K1"/>
  </mergeCells>
  <printOptions horizontalCentered="1"/>
  <pageMargins left="0" right="0" top="0.39370078740157483" bottom="0" header="0.35433070866141736" footer="0.31496062992125984"/>
  <pageSetup paperSize="9" scale="95" fitToHeight="2" orientation="portrait" r:id="rId1"/>
  <rowBreaks count="1" manualBreakCount="1">
    <brk id="46" max="10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9"/>
  <sheetViews>
    <sheetView topLeftCell="D1" workbookViewId="0">
      <selection activeCell="F98" sqref="F98"/>
    </sheetView>
  </sheetViews>
  <sheetFormatPr defaultRowHeight="15" x14ac:dyDescent="0.25"/>
  <cols>
    <col min="1" max="1" width="4.5703125" bestFit="1" customWidth="1"/>
    <col min="2" max="2" width="4.42578125" bestFit="1" customWidth="1"/>
    <col min="3" max="3" width="12.7109375" bestFit="1" customWidth="1"/>
    <col min="4" max="4" width="54.85546875" bestFit="1" customWidth="1"/>
    <col min="5" max="5" width="5.28515625" bestFit="1" customWidth="1"/>
    <col min="6" max="6" width="22.140625" bestFit="1" customWidth="1"/>
    <col min="7" max="7" width="6" bestFit="1" customWidth="1"/>
    <col min="8" max="8" width="25.7109375" bestFit="1" customWidth="1"/>
    <col min="9" max="9" width="7.5703125" bestFit="1" customWidth="1"/>
    <col min="10" max="10" width="7.5703125" customWidth="1"/>
    <col min="11" max="11" width="20" style="64" bestFit="1" customWidth="1"/>
    <col min="12" max="16" width="20" customWidth="1"/>
    <col min="17" max="17" width="9.5703125" bestFit="1" customWidth="1"/>
  </cols>
  <sheetData>
    <row r="1" spans="1:19" ht="30" x14ac:dyDescent="0.25">
      <c r="A1" t="s">
        <v>151</v>
      </c>
      <c r="B1" t="s">
        <v>152</v>
      </c>
      <c r="C1" s="111" t="s">
        <v>432</v>
      </c>
      <c r="D1" t="s">
        <v>439</v>
      </c>
      <c r="E1" s="111" t="s">
        <v>433</v>
      </c>
      <c r="F1" s="111" t="s">
        <v>435</v>
      </c>
      <c r="G1" s="111" t="s">
        <v>434</v>
      </c>
      <c r="H1" s="111" t="s">
        <v>436</v>
      </c>
      <c r="I1" s="111" t="s">
        <v>438</v>
      </c>
      <c r="J1" s="111" t="s">
        <v>437</v>
      </c>
      <c r="K1" s="64" t="s">
        <v>297</v>
      </c>
      <c r="L1" s="111" t="s">
        <v>245</v>
      </c>
      <c r="M1" s="111" t="s">
        <v>246</v>
      </c>
      <c r="N1" s="111" t="s">
        <v>247</v>
      </c>
      <c r="O1" s="111" t="s">
        <v>248</v>
      </c>
      <c r="P1" s="111" t="s">
        <v>298</v>
      </c>
      <c r="Q1" s="112" t="s">
        <v>244</v>
      </c>
      <c r="R1" s="112" t="s">
        <v>249</v>
      </c>
    </row>
    <row r="5" spans="1:19" s="65" customFormat="1" x14ac:dyDescent="0.25">
      <c r="D5" s="66" t="s">
        <v>68</v>
      </c>
      <c r="E5" s="66"/>
      <c r="F5" s="66"/>
      <c r="G5" s="66"/>
      <c r="H5" s="66"/>
      <c r="I5" s="68" t="s">
        <v>153</v>
      </c>
      <c r="J5" s="68"/>
      <c r="K5" s="67">
        <f>SUM(K2:K4)</f>
        <v>0</v>
      </c>
      <c r="L5" s="67">
        <f t="shared" ref="L5:P5" si="0">SUM(L2:L4)</f>
        <v>0</v>
      </c>
      <c r="M5" s="67">
        <f t="shared" si="0"/>
        <v>0</v>
      </c>
      <c r="N5" s="67">
        <f t="shared" si="0"/>
        <v>0</v>
      </c>
      <c r="O5" s="67">
        <f t="shared" si="0"/>
        <v>0</v>
      </c>
      <c r="P5" s="67">
        <f t="shared" si="0"/>
        <v>0</v>
      </c>
      <c r="Q5" s="89">
        <v>0</v>
      </c>
      <c r="R5" s="89">
        <v>0</v>
      </c>
    </row>
    <row r="6" spans="1:19" x14ac:dyDescent="0.25">
      <c r="D6" s="69"/>
      <c r="E6" s="69"/>
      <c r="F6" s="69"/>
      <c r="G6" s="69"/>
      <c r="H6" s="69"/>
      <c r="I6" s="69"/>
      <c r="J6" s="69"/>
      <c r="K6" s="70"/>
    </row>
    <row r="7" spans="1:19" x14ac:dyDescent="0.25">
      <c r="D7" s="69"/>
      <c r="E7" s="69"/>
      <c r="F7" s="69"/>
      <c r="G7" s="69"/>
      <c r="H7" s="69"/>
      <c r="I7" s="69"/>
      <c r="J7" s="69"/>
      <c r="K7" s="70"/>
    </row>
    <row r="8" spans="1:19" x14ac:dyDescent="0.25">
      <c r="A8">
        <v>11</v>
      </c>
      <c r="B8">
        <v>0</v>
      </c>
      <c r="C8" t="s">
        <v>581</v>
      </c>
      <c r="D8" t="s">
        <v>582</v>
      </c>
      <c r="I8" t="s">
        <v>154</v>
      </c>
      <c r="J8" t="s">
        <v>411</v>
      </c>
      <c r="K8" s="179">
        <v>4167.99</v>
      </c>
      <c r="L8" s="64">
        <v>257000</v>
      </c>
      <c r="M8" s="64">
        <v>257235.74</v>
      </c>
      <c r="N8" s="64">
        <v>0</v>
      </c>
      <c r="O8" s="64">
        <v>3364.07</v>
      </c>
      <c r="P8" s="64">
        <f t="shared" ref="P8:P13" si="1">K8+L8-M8+N8-O8</f>
        <v>568.17999999999984</v>
      </c>
      <c r="Q8" s="64"/>
      <c r="R8" s="64"/>
      <c r="S8" s="64"/>
    </row>
    <row r="9" spans="1:19" x14ac:dyDescent="0.25">
      <c r="A9">
        <v>13</v>
      </c>
      <c r="B9">
        <v>0</v>
      </c>
      <c r="C9" t="s">
        <v>562</v>
      </c>
      <c r="D9" t="s">
        <v>563</v>
      </c>
      <c r="I9" t="s">
        <v>154</v>
      </c>
      <c r="J9" t="s">
        <v>411</v>
      </c>
      <c r="K9" s="179">
        <v>23328.36</v>
      </c>
      <c r="L9" s="64">
        <v>0</v>
      </c>
      <c r="M9" s="64">
        <v>21126.78</v>
      </c>
      <c r="N9" s="64">
        <v>0</v>
      </c>
      <c r="O9" s="64">
        <v>2201.58</v>
      </c>
      <c r="P9" s="64">
        <f t="shared" si="1"/>
        <v>0</v>
      </c>
      <c r="Q9" s="64"/>
      <c r="R9" s="64"/>
      <c r="S9" s="64"/>
    </row>
    <row r="10" spans="1:19" x14ac:dyDescent="0.25">
      <c r="A10">
        <v>46</v>
      </c>
      <c r="B10">
        <v>0</v>
      </c>
      <c r="C10" t="s">
        <v>575</v>
      </c>
      <c r="D10" t="s">
        <v>520</v>
      </c>
      <c r="I10" t="s">
        <v>154</v>
      </c>
      <c r="J10" t="s">
        <v>411</v>
      </c>
      <c r="K10" s="179">
        <v>8418.2199999999993</v>
      </c>
      <c r="L10" s="64">
        <v>55000</v>
      </c>
      <c r="M10" s="64">
        <v>55939.38</v>
      </c>
      <c r="N10" s="64">
        <v>62.26</v>
      </c>
      <c r="O10" s="64">
        <v>0</v>
      </c>
      <c r="P10" s="64">
        <f t="shared" si="1"/>
        <v>7541.100000000004</v>
      </c>
      <c r="Q10" s="64"/>
      <c r="R10" s="64"/>
      <c r="S10" s="64"/>
    </row>
    <row r="11" spans="1:19" x14ac:dyDescent="0.25">
      <c r="A11">
        <v>70</v>
      </c>
      <c r="B11">
        <v>0</v>
      </c>
      <c r="C11" t="s">
        <v>576</v>
      </c>
      <c r="D11" t="s">
        <v>577</v>
      </c>
      <c r="I11" t="s">
        <v>154</v>
      </c>
      <c r="J11" t="s">
        <v>411</v>
      </c>
      <c r="K11" s="179">
        <v>9480.2999999999993</v>
      </c>
      <c r="L11" s="64">
        <v>68707.58</v>
      </c>
      <c r="M11" s="64">
        <v>72300.25</v>
      </c>
      <c r="N11" s="64">
        <v>0</v>
      </c>
      <c r="O11" s="64">
        <v>5887.63</v>
      </c>
      <c r="P11" s="64">
        <f t="shared" si="1"/>
        <v>0</v>
      </c>
      <c r="Q11" s="64"/>
      <c r="R11" s="64"/>
      <c r="S11" s="64"/>
    </row>
    <row r="12" spans="1:19" x14ac:dyDescent="0.25">
      <c r="A12">
        <v>40</v>
      </c>
      <c r="B12">
        <v>0</v>
      </c>
      <c r="C12" t="s">
        <v>536</v>
      </c>
      <c r="D12" t="s">
        <v>537</v>
      </c>
      <c r="I12" t="s">
        <v>154</v>
      </c>
      <c r="J12" t="s">
        <v>411</v>
      </c>
      <c r="K12" s="179">
        <v>0</v>
      </c>
      <c r="L12" s="64">
        <v>2878.45</v>
      </c>
      <c r="M12" s="64">
        <v>2878.45</v>
      </c>
      <c r="N12" s="64">
        <v>0</v>
      </c>
      <c r="O12" s="64">
        <v>0</v>
      </c>
      <c r="P12" s="64">
        <f t="shared" si="1"/>
        <v>0</v>
      </c>
      <c r="Q12" s="64"/>
      <c r="R12" s="64"/>
      <c r="S12" s="64"/>
    </row>
    <row r="13" spans="1:19" x14ac:dyDescent="0.25">
      <c r="A13">
        <v>48</v>
      </c>
      <c r="B13">
        <v>0</v>
      </c>
      <c r="C13" t="s">
        <v>526</v>
      </c>
      <c r="D13" t="s">
        <v>527</v>
      </c>
      <c r="I13" t="s">
        <v>154</v>
      </c>
      <c r="J13" t="s">
        <v>411</v>
      </c>
      <c r="K13" s="179">
        <v>0</v>
      </c>
      <c r="L13" s="64">
        <v>1236.18</v>
      </c>
      <c r="M13" s="64">
        <v>1236.18</v>
      </c>
      <c r="N13" s="64">
        <v>0</v>
      </c>
      <c r="O13" s="64">
        <v>0</v>
      </c>
      <c r="P13" s="64">
        <f t="shared" si="1"/>
        <v>0</v>
      </c>
      <c r="Q13" s="64"/>
      <c r="R13" s="64"/>
      <c r="S13" s="64"/>
    </row>
    <row r="14" spans="1:19" x14ac:dyDescent="0.25">
      <c r="D14" s="69"/>
      <c r="E14" s="69"/>
      <c r="F14" s="69"/>
      <c r="G14" s="69"/>
      <c r="H14" s="69"/>
      <c r="I14" s="69"/>
      <c r="J14" s="69"/>
      <c r="K14" s="70"/>
    </row>
    <row r="15" spans="1:19" x14ac:dyDescent="0.25">
      <c r="D15" s="66" t="s">
        <v>69</v>
      </c>
      <c r="E15" s="66"/>
      <c r="F15" s="66"/>
      <c r="G15" s="66"/>
      <c r="H15" s="66"/>
      <c r="I15" s="68" t="s">
        <v>154</v>
      </c>
      <c r="J15" s="68"/>
      <c r="K15" s="67">
        <f>SUM(K6:K14)</f>
        <v>45394.869999999995</v>
      </c>
      <c r="L15" s="67">
        <f t="shared" ref="L15:P15" si="2">SUM(L6:L14)</f>
        <v>384822.21</v>
      </c>
      <c r="M15" s="67">
        <f t="shared" si="2"/>
        <v>410716.78</v>
      </c>
      <c r="N15" s="67">
        <f t="shared" si="2"/>
        <v>62.26</v>
      </c>
      <c r="O15" s="67">
        <f t="shared" si="2"/>
        <v>11453.279999999999</v>
      </c>
      <c r="P15" s="67">
        <f t="shared" si="2"/>
        <v>8109.2800000000043</v>
      </c>
      <c r="Q15" s="89">
        <v>9326.7999999999993</v>
      </c>
      <c r="R15" s="89">
        <v>0</v>
      </c>
    </row>
    <row r="16" spans="1:19" x14ac:dyDescent="0.25">
      <c r="D16" s="69"/>
      <c r="E16" s="69"/>
      <c r="F16" s="69"/>
      <c r="G16" s="69"/>
      <c r="H16" s="69"/>
      <c r="I16" s="69"/>
      <c r="J16" s="69"/>
      <c r="K16" s="70"/>
    </row>
    <row r="17" spans="1:19" x14ac:dyDescent="0.25">
      <c r="D17" s="69"/>
      <c r="E17" s="69"/>
      <c r="F17" s="69"/>
      <c r="G17" s="69"/>
      <c r="H17" s="69"/>
      <c r="I17" s="69"/>
      <c r="J17" s="69"/>
      <c r="K17" s="70"/>
    </row>
    <row r="18" spans="1:19" x14ac:dyDescent="0.25">
      <c r="D18" s="69"/>
      <c r="E18" s="69"/>
      <c r="F18" s="69"/>
      <c r="G18" s="69"/>
      <c r="H18" s="69"/>
      <c r="I18" s="69"/>
      <c r="J18" s="69"/>
      <c r="K18" s="70"/>
    </row>
    <row r="19" spans="1:19" x14ac:dyDescent="0.25">
      <c r="D19" s="66" t="s">
        <v>70</v>
      </c>
      <c r="E19" s="66"/>
      <c r="F19" s="66"/>
      <c r="G19" s="66"/>
      <c r="H19" s="66"/>
      <c r="I19" s="68" t="s">
        <v>155</v>
      </c>
      <c r="J19" s="68"/>
      <c r="K19" s="67">
        <f>SUM(K16:K18)</f>
        <v>0</v>
      </c>
      <c r="L19" s="67">
        <f t="shared" ref="L19:P19" si="3">SUM(L16:L18)</f>
        <v>0</v>
      </c>
      <c r="M19" s="67">
        <f t="shared" si="3"/>
        <v>0</v>
      </c>
      <c r="N19" s="67">
        <f t="shared" si="3"/>
        <v>0</v>
      </c>
      <c r="O19" s="67">
        <f t="shared" si="3"/>
        <v>0</v>
      </c>
      <c r="P19" s="67">
        <f t="shared" si="3"/>
        <v>0</v>
      </c>
      <c r="Q19" s="89">
        <v>0</v>
      </c>
      <c r="R19" s="89">
        <v>0</v>
      </c>
    </row>
    <row r="20" spans="1:19" x14ac:dyDescent="0.25">
      <c r="D20" s="69"/>
      <c r="E20" s="69"/>
      <c r="F20" s="69"/>
      <c r="G20" s="69"/>
      <c r="H20" s="69"/>
      <c r="I20" s="69"/>
      <c r="J20" s="69"/>
      <c r="K20" s="70"/>
    </row>
    <row r="21" spans="1:19" x14ac:dyDescent="0.25">
      <c r="D21" s="69"/>
      <c r="E21" s="69"/>
      <c r="F21" s="69"/>
      <c r="G21" s="69"/>
      <c r="H21" s="69"/>
      <c r="I21" s="69"/>
      <c r="J21" s="69"/>
      <c r="K21" s="70"/>
    </row>
    <row r="22" spans="1:19" x14ac:dyDescent="0.25">
      <c r="A22">
        <v>132</v>
      </c>
      <c r="B22">
        <v>0</v>
      </c>
      <c r="C22" t="s">
        <v>531</v>
      </c>
      <c r="D22" t="s">
        <v>532</v>
      </c>
      <c r="I22" t="s">
        <v>156</v>
      </c>
      <c r="J22" t="s">
        <v>414</v>
      </c>
      <c r="K22" s="179">
        <v>0</v>
      </c>
      <c r="L22" s="64">
        <v>2143.2600000000002</v>
      </c>
      <c r="M22" s="64">
        <v>2143.2600000000002</v>
      </c>
      <c r="N22" s="64">
        <v>0</v>
      </c>
      <c r="O22" s="64">
        <v>0</v>
      </c>
      <c r="P22" s="64">
        <f t="shared" ref="P22:P37" si="4">K22+L22-M22+N22-O22</f>
        <v>0</v>
      </c>
      <c r="Q22" s="64"/>
      <c r="R22" s="64"/>
      <c r="S22" s="64"/>
    </row>
    <row r="23" spans="1:19" x14ac:dyDescent="0.25">
      <c r="A23">
        <v>93</v>
      </c>
      <c r="B23">
        <v>0</v>
      </c>
      <c r="C23" t="s">
        <v>531</v>
      </c>
      <c r="D23" t="s">
        <v>533</v>
      </c>
      <c r="I23" t="s">
        <v>156</v>
      </c>
      <c r="J23" t="s">
        <v>414</v>
      </c>
      <c r="K23" s="179">
        <v>0</v>
      </c>
      <c r="L23" s="64">
        <v>2328.34</v>
      </c>
      <c r="M23" s="64">
        <v>2328.34</v>
      </c>
      <c r="N23" s="64">
        <v>0</v>
      </c>
      <c r="O23" s="64">
        <v>0</v>
      </c>
      <c r="P23" s="64">
        <f t="shared" si="4"/>
        <v>0</v>
      </c>
      <c r="Q23" s="64"/>
      <c r="R23" s="64"/>
      <c r="S23" s="64"/>
    </row>
    <row r="24" spans="1:19" x14ac:dyDescent="0.25">
      <c r="A24">
        <v>100</v>
      </c>
      <c r="B24">
        <v>0</v>
      </c>
      <c r="C24" t="s">
        <v>531</v>
      </c>
      <c r="D24" t="s">
        <v>539</v>
      </c>
      <c r="I24" t="s">
        <v>156</v>
      </c>
      <c r="J24" t="s">
        <v>414</v>
      </c>
      <c r="K24" s="179">
        <v>0</v>
      </c>
      <c r="L24" s="64">
        <v>3350.34</v>
      </c>
      <c r="M24" s="64">
        <v>3350.34</v>
      </c>
      <c r="N24" s="64">
        <v>0</v>
      </c>
      <c r="O24" s="64">
        <v>0</v>
      </c>
      <c r="P24" s="64">
        <f t="shared" si="4"/>
        <v>0</v>
      </c>
      <c r="Q24" s="64"/>
      <c r="R24" s="64"/>
      <c r="S24" s="64"/>
    </row>
    <row r="25" spans="1:19" x14ac:dyDescent="0.25">
      <c r="A25">
        <v>89</v>
      </c>
      <c r="B25">
        <v>0</v>
      </c>
      <c r="C25" t="s">
        <v>531</v>
      </c>
      <c r="D25" t="s">
        <v>547</v>
      </c>
      <c r="I25" t="s">
        <v>156</v>
      </c>
      <c r="J25" t="s">
        <v>414</v>
      </c>
      <c r="K25" s="179">
        <v>0</v>
      </c>
      <c r="L25" s="64">
        <v>7436.68</v>
      </c>
      <c r="M25" s="64">
        <v>7436.68</v>
      </c>
      <c r="N25" s="64">
        <v>0</v>
      </c>
      <c r="O25" s="64">
        <v>0</v>
      </c>
      <c r="P25" s="64">
        <f t="shared" si="4"/>
        <v>0</v>
      </c>
      <c r="Q25" s="64"/>
      <c r="R25" s="64"/>
      <c r="S25" s="64"/>
    </row>
    <row r="26" spans="1:19" x14ac:dyDescent="0.25">
      <c r="A26">
        <v>90</v>
      </c>
      <c r="B26">
        <v>0</v>
      </c>
      <c r="C26" t="s">
        <v>531</v>
      </c>
      <c r="D26" t="s">
        <v>578</v>
      </c>
      <c r="I26" t="s">
        <v>156</v>
      </c>
      <c r="J26" t="s">
        <v>414</v>
      </c>
      <c r="K26" s="179">
        <v>0</v>
      </c>
      <c r="L26" s="64">
        <v>83938.03</v>
      </c>
      <c r="M26" s="64">
        <v>83938.03</v>
      </c>
      <c r="N26" s="64">
        <v>0</v>
      </c>
      <c r="O26" s="64">
        <v>0</v>
      </c>
      <c r="P26" s="64">
        <f t="shared" si="4"/>
        <v>0</v>
      </c>
      <c r="Q26" s="64"/>
      <c r="R26" s="64"/>
      <c r="S26" s="64"/>
    </row>
    <row r="27" spans="1:19" x14ac:dyDescent="0.25">
      <c r="A27">
        <v>165</v>
      </c>
      <c r="B27">
        <v>0</v>
      </c>
      <c r="C27" t="s">
        <v>521</v>
      </c>
      <c r="D27" t="s">
        <v>522</v>
      </c>
      <c r="I27" t="s">
        <v>156</v>
      </c>
      <c r="J27" t="s">
        <v>414</v>
      </c>
      <c r="K27" s="179">
        <v>891.47</v>
      </c>
      <c r="L27" s="64">
        <v>0</v>
      </c>
      <c r="M27" s="64">
        <v>0</v>
      </c>
      <c r="N27" s="64">
        <v>0</v>
      </c>
      <c r="O27" s="64">
        <v>0</v>
      </c>
      <c r="P27" s="64">
        <f t="shared" si="4"/>
        <v>891.47</v>
      </c>
      <c r="Q27" s="64"/>
      <c r="R27" s="64"/>
      <c r="S27" s="64"/>
    </row>
    <row r="28" spans="1:19" x14ac:dyDescent="0.25">
      <c r="A28">
        <v>155</v>
      </c>
      <c r="B28">
        <v>0</v>
      </c>
      <c r="C28" t="s">
        <v>550</v>
      </c>
      <c r="D28" t="s">
        <v>551</v>
      </c>
      <c r="I28" t="s">
        <v>156</v>
      </c>
      <c r="J28" t="s">
        <v>414</v>
      </c>
      <c r="K28" s="179">
        <v>7000</v>
      </c>
      <c r="L28" s="64">
        <v>2156.2600000000002</v>
      </c>
      <c r="M28" s="64">
        <v>0</v>
      </c>
      <c r="N28" s="64">
        <v>0</v>
      </c>
      <c r="O28" s="64">
        <v>3864.75</v>
      </c>
      <c r="P28" s="64">
        <f t="shared" si="4"/>
        <v>5291.51</v>
      </c>
      <c r="Q28" s="64"/>
      <c r="R28" s="64"/>
      <c r="S28" s="64"/>
    </row>
    <row r="29" spans="1:19" x14ac:dyDescent="0.25">
      <c r="A29">
        <v>379</v>
      </c>
      <c r="B29">
        <v>0</v>
      </c>
      <c r="C29" t="s">
        <v>540</v>
      </c>
      <c r="D29" t="s">
        <v>541</v>
      </c>
      <c r="I29" t="s">
        <v>156</v>
      </c>
      <c r="J29" t="s">
        <v>415</v>
      </c>
      <c r="K29" s="179">
        <v>5000</v>
      </c>
      <c r="L29" s="64">
        <v>0</v>
      </c>
      <c r="M29" s="64">
        <v>5000</v>
      </c>
      <c r="N29" s="64">
        <v>0</v>
      </c>
      <c r="O29" s="64">
        <v>0</v>
      </c>
      <c r="P29" s="64">
        <f t="shared" si="4"/>
        <v>0</v>
      </c>
      <c r="Q29" s="64"/>
      <c r="R29" s="64"/>
      <c r="S29" s="64"/>
    </row>
    <row r="30" spans="1:19" x14ac:dyDescent="0.25">
      <c r="A30">
        <v>371</v>
      </c>
      <c r="B30">
        <v>0</v>
      </c>
      <c r="C30" t="s">
        <v>540</v>
      </c>
      <c r="D30" t="s">
        <v>558</v>
      </c>
      <c r="I30" t="s">
        <v>156</v>
      </c>
      <c r="J30" t="s">
        <v>415</v>
      </c>
      <c r="K30" s="179">
        <v>0</v>
      </c>
      <c r="L30" s="64">
        <v>11597.9</v>
      </c>
      <c r="M30" s="64">
        <v>5799</v>
      </c>
      <c r="N30" s="64">
        <v>0</v>
      </c>
      <c r="O30" s="64">
        <v>0</v>
      </c>
      <c r="P30" s="64">
        <f t="shared" si="4"/>
        <v>5798.9</v>
      </c>
      <c r="Q30" s="64"/>
      <c r="R30" s="64"/>
      <c r="S30" s="64"/>
    </row>
    <row r="31" spans="1:19" x14ac:dyDescent="0.25">
      <c r="A31">
        <v>1128</v>
      </c>
      <c r="B31">
        <v>0</v>
      </c>
      <c r="C31" t="s">
        <v>540</v>
      </c>
      <c r="D31" t="s">
        <v>560</v>
      </c>
      <c r="I31" t="s">
        <v>156</v>
      </c>
      <c r="J31" t="s">
        <v>415</v>
      </c>
      <c r="K31" s="179">
        <v>0</v>
      </c>
      <c r="L31" s="64">
        <v>19329.89</v>
      </c>
      <c r="M31" s="64">
        <v>0</v>
      </c>
      <c r="N31" s="64">
        <v>0</v>
      </c>
      <c r="O31" s="64">
        <v>0</v>
      </c>
      <c r="P31" s="64">
        <f t="shared" si="4"/>
        <v>19329.89</v>
      </c>
      <c r="Q31" s="64"/>
      <c r="R31" s="64"/>
      <c r="S31" s="64"/>
    </row>
    <row r="32" spans="1:19" x14ac:dyDescent="0.25">
      <c r="A32">
        <v>389</v>
      </c>
      <c r="B32">
        <v>0</v>
      </c>
      <c r="C32" t="s">
        <v>540</v>
      </c>
      <c r="D32" t="s">
        <v>579</v>
      </c>
      <c r="I32" t="s">
        <v>156</v>
      </c>
      <c r="J32" t="s">
        <v>415</v>
      </c>
      <c r="K32" s="179">
        <v>50000</v>
      </c>
      <c r="L32" s="64">
        <v>50000</v>
      </c>
      <c r="M32" s="64">
        <v>50000</v>
      </c>
      <c r="N32" s="64">
        <v>0</v>
      </c>
      <c r="O32" s="64">
        <v>0</v>
      </c>
      <c r="P32" s="64">
        <f t="shared" si="4"/>
        <v>50000</v>
      </c>
      <c r="Q32" s="64"/>
      <c r="R32" s="64"/>
      <c r="S32" s="64"/>
    </row>
    <row r="33" spans="1:19" x14ac:dyDescent="0.25">
      <c r="A33">
        <v>392</v>
      </c>
      <c r="B33">
        <v>0</v>
      </c>
      <c r="C33" t="s">
        <v>564</v>
      </c>
      <c r="D33" t="s">
        <v>565</v>
      </c>
      <c r="I33" t="s">
        <v>156</v>
      </c>
      <c r="J33" t="s">
        <v>415</v>
      </c>
      <c r="K33" s="179">
        <v>0</v>
      </c>
      <c r="L33" s="64">
        <v>25144.25</v>
      </c>
      <c r="M33" s="64">
        <v>16343.76</v>
      </c>
      <c r="N33" s="64">
        <v>0</v>
      </c>
      <c r="O33" s="64">
        <v>0</v>
      </c>
      <c r="P33" s="64">
        <f t="shared" si="4"/>
        <v>8800.49</v>
      </c>
      <c r="Q33" s="64"/>
      <c r="R33" s="64"/>
      <c r="S33" s="64"/>
    </row>
    <row r="34" spans="1:19" x14ac:dyDescent="0.25">
      <c r="A34">
        <v>1129</v>
      </c>
      <c r="B34">
        <v>0</v>
      </c>
      <c r="C34" t="s">
        <v>564</v>
      </c>
      <c r="D34" t="s">
        <v>580</v>
      </c>
      <c r="I34" t="s">
        <v>156</v>
      </c>
      <c r="J34" t="s">
        <v>415</v>
      </c>
      <c r="K34" s="179">
        <v>0</v>
      </c>
      <c r="L34" s="64">
        <v>100000</v>
      </c>
      <c r="M34" s="64">
        <v>20000</v>
      </c>
      <c r="N34" s="64">
        <v>0</v>
      </c>
      <c r="O34" s="64">
        <v>0</v>
      </c>
      <c r="P34" s="64">
        <f t="shared" si="4"/>
        <v>80000</v>
      </c>
      <c r="Q34" s="64"/>
      <c r="R34" s="64"/>
      <c r="S34" s="64"/>
    </row>
    <row r="35" spans="1:19" x14ac:dyDescent="0.25">
      <c r="A35">
        <v>395</v>
      </c>
      <c r="B35">
        <v>0</v>
      </c>
      <c r="C35" t="s">
        <v>573</v>
      </c>
      <c r="D35" t="s">
        <v>574</v>
      </c>
      <c r="I35" t="s">
        <v>156</v>
      </c>
      <c r="J35" t="s">
        <v>415</v>
      </c>
      <c r="K35" s="179">
        <v>26500</v>
      </c>
      <c r="L35" s="64">
        <v>26500</v>
      </c>
      <c r="M35" s="64">
        <v>26595</v>
      </c>
      <c r="N35" s="64">
        <v>95</v>
      </c>
      <c r="O35" s="64">
        <v>0</v>
      </c>
      <c r="P35" s="64">
        <f t="shared" si="4"/>
        <v>26500</v>
      </c>
      <c r="Q35" s="64"/>
      <c r="R35" s="64"/>
      <c r="S35" s="64"/>
    </row>
    <row r="36" spans="1:19" x14ac:dyDescent="0.25">
      <c r="A36">
        <v>424</v>
      </c>
      <c r="B36">
        <v>0</v>
      </c>
      <c r="C36" t="s">
        <v>515</v>
      </c>
      <c r="D36" t="s">
        <v>516</v>
      </c>
      <c r="I36" t="s">
        <v>156</v>
      </c>
      <c r="J36" t="s">
        <v>429</v>
      </c>
      <c r="K36" s="179">
        <v>200</v>
      </c>
      <c r="L36" s="64">
        <v>0</v>
      </c>
      <c r="M36" s="64">
        <v>200</v>
      </c>
      <c r="N36" s="64">
        <v>0</v>
      </c>
      <c r="O36" s="64">
        <v>0</v>
      </c>
      <c r="P36" s="64">
        <f t="shared" si="4"/>
        <v>0</v>
      </c>
      <c r="Q36" s="64"/>
      <c r="R36" s="64"/>
      <c r="S36" s="64"/>
    </row>
    <row r="37" spans="1:19" x14ac:dyDescent="0.25">
      <c r="A37">
        <v>435</v>
      </c>
      <c r="B37">
        <v>0</v>
      </c>
      <c r="C37" t="s">
        <v>515</v>
      </c>
      <c r="D37" t="s">
        <v>566</v>
      </c>
      <c r="I37" t="s">
        <v>156</v>
      </c>
      <c r="J37" t="s">
        <v>429</v>
      </c>
      <c r="K37" s="179">
        <v>9255.77</v>
      </c>
      <c r="L37" s="64">
        <v>20000</v>
      </c>
      <c r="M37" s="64">
        <v>17598.29</v>
      </c>
      <c r="N37" s="64">
        <v>0</v>
      </c>
      <c r="O37" s="64">
        <v>0</v>
      </c>
      <c r="P37" s="64">
        <f t="shared" si="4"/>
        <v>11657.48</v>
      </c>
      <c r="Q37" s="64"/>
      <c r="R37" s="64"/>
      <c r="S37" s="64"/>
    </row>
    <row r="38" spans="1:19" x14ac:dyDescent="0.25">
      <c r="D38" s="69"/>
      <c r="E38" s="69"/>
      <c r="F38" s="69"/>
      <c r="G38" s="69"/>
      <c r="H38" s="69"/>
      <c r="I38" s="69"/>
      <c r="J38" s="69"/>
      <c r="K38" s="70"/>
    </row>
    <row r="39" spans="1:19" s="65" customFormat="1" x14ac:dyDescent="0.25">
      <c r="D39" s="66" t="s">
        <v>157</v>
      </c>
      <c r="E39" s="66"/>
      <c r="F39" s="66"/>
      <c r="G39" s="66"/>
      <c r="H39" s="66"/>
      <c r="I39" s="68" t="s">
        <v>156</v>
      </c>
      <c r="J39" s="68"/>
      <c r="K39" s="67">
        <f>SUM(K20:K38)</f>
        <v>98847.24</v>
      </c>
      <c r="L39" s="67">
        <f t="shared" ref="L39:P39" si="5">SUM(L20:L38)</f>
        <v>353924.94999999995</v>
      </c>
      <c r="M39" s="67">
        <f t="shared" si="5"/>
        <v>240732.7</v>
      </c>
      <c r="N39" s="67">
        <f t="shared" si="5"/>
        <v>95</v>
      </c>
      <c r="O39" s="67">
        <f t="shared" si="5"/>
        <v>3864.75</v>
      </c>
      <c r="P39" s="67">
        <f t="shared" si="5"/>
        <v>208269.74000000002</v>
      </c>
      <c r="Q39" s="89">
        <v>0</v>
      </c>
      <c r="R39" s="89">
        <v>0</v>
      </c>
    </row>
    <row r="40" spans="1:19" x14ac:dyDescent="0.25">
      <c r="D40" s="69"/>
      <c r="E40" s="69"/>
      <c r="F40" s="69"/>
      <c r="G40" s="69"/>
      <c r="H40" s="69"/>
      <c r="I40" s="69"/>
      <c r="J40" s="69"/>
      <c r="K40" s="70"/>
    </row>
    <row r="41" spans="1:19" x14ac:dyDescent="0.25">
      <c r="D41" s="69"/>
      <c r="E41" s="69"/>
      <c r="F41" s="69"/>
      <c r="G41" s="69"/>
      <c r="H41" s="69"/>
      <c r="I41" s="69"/>
      <c r="J41" s="69"/>
      <c r="K41" s="70"/>
    </row>
    <row r="42" spans="1:19" x14ac:dyDescent="0.25">
      <c r="D42" s="69"/>
      <c r="E42" s="69"/>
      <c r="F42" s="69"/>
      <c r="G42" s="69"/>
      <c r="H42" s="69"/>
      <c r="I42" s="69"/>
      <c r="J42" s="69"/>
      <c r="K42" s="70"/>
    </row>
    <row r="43" spans="1:19" x14ac:dyDescent="0.25">
      <c r="D43" s="66" t="s">
        <v>158</v>
      </c>
      <c r="E43" s="66"/>
      <c r="F43" s="66"/>
      <c r="G43" s="66"/>
      <c r="H43" s="66"/>
      <c r="I43" s="68" t="s">
        <v>159</v>
      </c>
      <c r="J43" s="68"/>
      <c r="K43" s="67">
        <f>SUM(K40:K42)</f>
        <v>0</v>
      </c>
      <c r="L43" s="67">
        <f t="shared" ref="L43:P43" si="6">SUM(L40:L42)</f>
        <v>0</v>
      </c>
      <c r="M43" s="67">
        <f t="shared" si="6"/>
        <v>0</v>
      </c>
      <c r="N43" s="67">
        <f t="shared" si="6"/>
        <v>0</v>
      </c>
      <c r="O43" s="67">
        <f t="shared" si="6"/>
        <v>0</v>
      </c>
      <c r="P43" s="67">
        <f t="shared" si="6"/>
        <v>0</v>
      </c>
      <c r="Q43" s="89">
        <v>0</v>
      </c>
      <c r="R43" s="89">
        <v>0</v>
      </c>
    </row>
    <row r="44" spans="1:19" x14ac:dyDescent="0.25">
      <c r="D44" s="69"/>
      <c r="E44" s="69"/>
      <c r="F44" s="69"/>
      <c r="G44" s="69"/>
      <c r="H44" s="69"/>
      <c r="I44" s="69"/>
      <c r="J44" s="69"/>
      <c r="K44" s="70"/>
    </row>
    <row r="45" spans="1:19" x14ac:dyDescent="0.25">
      <c r="D45" s="69"/>
      <c r="E45" s="69"/>
      <c r="F45" s="69"/>
      <c r="G45" s="69"/>
      <c r="H45" s="69"/>
      <c r="I45" s="69"/>
      <c r="J45" s="69"/>
      <c r="K45" s="70"/>
    </row>
    <row r="46" spans="1:19" x14ac:dyDescent="0.25">
      <c r="D46" s="69"/>
      <c r="E46" s="69"/>
      <c r="F46" s="69"/>
      <c r="G46" s="69"/>
      <c r="H46" s="69"/>
      <c r="I46" s="69"/>
      <c r="J46" s="69"/>
      <c r="K46" s="70"/>
    </row>
    <row r="47" spans="1:19" x14ac:dyDescent="0.25">
      <c r="D47" s="66" t="s">
        <v>160</v>
      </c>
      <c r="E47" s="66"/>
      <c r="F47" s="66"/>
      <c r="G47" s="66"/>
      <c r="H47" s="66"/>
      <c r="I47" s="68" t="s">
        <v>161</v>
      </c>
      <c r="J47" s="68"/>
      <c r="K47" s="67">
        <f>SUM(K44:K46)</f>
        <v>0</v>
      </c>
      <c r="L47" s="67">
        <f t="shared" ref="L47:P47" si="7">SUM(L44:L46)</f>
        <v>0</v>
      </c>
      <c r="M47" s="67">
        <f t="shared" si="7"/>
        <v>0</v>
      </c>
      <c r="N47" s="67">
        <f t="shared" si="7"/>
        <v>0</v>
      </c>
      <c r="O47" s="67">
        <f t="shared" si="7"/>
        <v>0</v>
      </c>
      <c r="P47" s="67">
        <f t="shared" si="7"/>
        <v>0</v>
      </c>
      <c r="Q47" s="89">
        <v>0</v>
      </c>
      <c r="R47" s="89">
        <v>0</v>
      </c>
    </row>
    <row r="48" spans="1:19" x14ac:dyDescent="0.25">
      <c r="D48" s="69"/>
      <c r="E48" s="69"/>
      <c r="F48" s="69"/>
      <c r="G48" s="69"/>
      <c r="H48" s="69"/>
      <c r="I48" s="69"/>
      <c r="J48" s="69"/>
      <c r="K48" s="70"/>
    </row>
    <row r="49" spans="1:19" x14ac:dyDescent="0.25">
      <c r="D49" s="69"/>
      <c r="E49" s="69"/>
      <c r="F49" s="69"/>
      <c r="G49" s="69"/>
      <c r="H49" s="69"/>
      <c r="I49" s="69"/>
      <c r="J49" s="69"/>
      <c r="K49" s="70"/>
    </row>
    <row r="50" spans="1:19" x14ac:dyDescent="0.25">
      <c r="D50" s="69"/>
      <c r="E50" s="69"/>
      <c r="F50" s="69"/>
      <c r="G50" s="69"/>
      <c r="H50" s="69"/>
      <c r="I50" s="69"/>
      <c r="J50" s="69"/>
      <c r="K50" s="70"/>
    </row>
    <row r="51" spans="1:19" x14ac:dyDescent="0.25">
      <c r="D51" s="66" t="s">
        <v>162</v>
      </c>
      <c r="E51" s="66"/>
      <c r="F51" s="66"/>
      <c r="G51" s="66"/>
      <c r="H51" s="66"/>
      <c r="I51" s="68" t="s">
        <v>163</v>
      </c>
      <c r="J51" s="68"/>
      <c r="K51" s="67">
        <f>SUM(K48:K50)</f>
        <v>0</v>
      </c>
      <c r="L51" s="67">
        <f t="shared" ref="L51:P51" si="8">SUM(L48:L50)</f>
        <v>0</v>
      </c>
      <c r="M51" s="67">
        <f t="shared" si="8"/>
        <v>0</v>
      </c>
      <c r="N51" s="67">
        <f t="shared" si="8"/>
        <v>0</v>
      </c>
      <c r="O51" s="67">
        <f t="shared" si="8"/>
        <v>0</v>
      </c>
      <c r="P51" s="67">
        <f t="shared" si="8"/>
        <v>0</v>
      </c>
      <c r="Q51" s="89">
        <v>0</v>
      </c>
      <c r="R51" s="89">
        <v>0</v>
      </c>
    </row>
    <row r="52" spans="1:19" x14ac:dyDescent="0.25">
      <c r="D52" s="69"/>
      <c r="E52" s="69"/>
      <c r="F52" s="69"/>
      <c r="G52" s="69"/>
      <c r="H52" s="69"/>
      <c r="I52" s="69"/>
      <c r="J52" s="69"/>
      <c r="K52" s="70"/>
    </row>
    <row r="53" spans="1:19" x14ac:dyDescent="0.25">
      <c r="D53" s="69"/>
      <c r="E53" s="69"/>
      <c r="F53" s="69"/>
      <c r="G53" s="69"/>
      <c r="H53" s="69"/>
      <c r="I53" s="69"/>
      <c r="J53" s="69"/>
      <c r="K53" s="70"/>
    </row>
    <row r="54" spans="1:19" x14ac:dyDescent="0.25">
      <c r="A54">
        <v>220</v>
      </c>
      <c r="B54">
        <v>0</v>
      </c>
      <c r="C54" t="s">
        <v>545</v>
      </c>
      <c r="D54" t="s">
        <v>546</v>
      </c>
      <c r="I54" t="s">
        <v>164</v>
      </c>
      <c r="J54" t="s">
        <v>419</v>
      </c>
      <c r="K54" s="179">
        <v>1164.5999999999999</v>
      </c>
      <c r="L54" s="64">
        <v>4619</v>
      </c>
      <c r="M54" s="64">
        <v>5783.6</v>
      </c>
      <c r="N54" s="64">
        <v>0</v>
      </c>
      <c r="O54" s="64">
        <v>0</v>
      </c>
      <c r="P54" s="64">
        <f t="shared" ref="P54:P62" si="9">K54+L54-M54+N54-O54</f>
        <v>0</v>
      </c>
      <c r="Q54" s="64"/>
      <c r="R54" s="64"/>
      <c r="S54" s="64"/>
    </row>
    <row r="55" spans="1:19" x14ac:dyDescent="0.25">
      <c r="A55">
        <v>216</v>
      </c>
      <c r="B55">
        <v>0</v>
      </c>
      <c r="C55" t="s">
        <v>529</v>
      </c>
      <c r="D55" t="s">
        <v>530</v>
      </c>
      <c r="I55" t="s">
        <v>164</v>
      </c>
      <c r="J55" t="s">
        <v>419</v>
      </c>
      <c r="K55" s="179">
        <v>1368</v>
      </c>
      <c r="L55" s="64">
        <v>710</v>
      </c>
      <c r="M55" s="64">
        <v>1368</v>
      </c>
      <c r="N55" s="64">
        <v>0</v>
      </c>
      <c r="O55" s="64">
        <v>0</v>
      </c>
      <c r="P55" s="64">
        <f t="shared" si="9"/>
        <v>710</v>
      </c>
      <c r="Q55" s="64"/>
      <c r="R55" s="64"/>
      <c r="S55" s="64"/>
    </row>
    <row r="56" spans="1:19" x14ac:dyDescent="0.25">
      <c r="A56">
        <v>200</v>
      </c>
      <c r="B56">
        <v>0</v>
      </c>
      <c r="C56" t="s">
        <v>523</v>
      </c>
      <c r="D56" t="s">
        <v>524</v>
      </c>
      <c r="I56" t="s">
        <v>164</v>
      </c>
      <c r="J56" t="s">
        <v>419</v>
      </c>
      <c r="K56" s="179">
        <v>520.49</v>
      </c>
      <c r="L56" s="64">
        <v>520.49</v>
      </c>
      <c r="M56" s="64">
        <v>520.49</v>
      </c>
      <c r="N56" s="64">
        <v>0</v>
      </c>
      <c r="O56" s="64">
        <v>0</v>
      </c>
      <c r="P56" s="64">
        <f t="shared" si="9"/>
        <v>520.49</v>
      </c>
      <c r="Q56" s="64"/>
      <c r="R56" s="64"/>
      <c r="S56" s="64"/>
    </row>
    <row r="57" spans="1:19" x14ac:dyDescent="0.25">
      <c r="A57">
        <v>170</v>
      </c>
      <c r="B57">
        <v>0</v>
      </c>
      <c r="C57" t="s">
        <v>523</v>
      </c>
      <c r="D57" t="s">
        <v>528</v>
      </c>
      <c r="I57" t="s">
        <v>164</v>
      </c>
      <c r="J57" t="s">
        <v>419</v>
      </c>
      <c r="K57" s="179">
        <v>249.77</v>
      </c>
      <c r="L57" s="64">
        <v>1367.5</v>
      </c>
      <c r="M57" s="64">
        <v>1317.27</v>
      </c>
      <c r="N57" s="64">
        <v>0</v>
      </c>
      <c r="O57" s="64">
        <v>0</v>
      </c>
      <c r="P57" s="64">
        <f t="shared" si="9"/>
        <v>300</v>
      </c>
      <c r="Q57" s="64"/>
      <c r="R57" s="64"/>
      <c r="S57" s="64"/>
    </row>
    <row r="58" spans="1:19" x14ac:dyDescent="0.25">
      <c r="A58">
        <v>180</v>
      </c>
      <c r="B58">
        <v>0</v>
      </c>
      <c r="C58" t="s">
        <v>523</v>
      </c>
      <c r="D58" t="s">
        <v>542</v>
      </c>
      <c r="I58" t="s">
        <v>164</v>
      </c>
      <c r="J58" t="s">
        <v>419</v>
      </c>
      <c r="K58" s="179">
        <v>485</v>
      </c>
      <c r="L58" s="64">
        <v>4077.5</v>
      </c>
      <c r="M58" s="64">
        <v>4499.5</v>
      </c>
      <c r="N58" s="64">
        <v>457</v>
      </c>
      <c r="O58" s="64">
        <v>0</v>
      </c>
      <c r="P58" s="64">
        <f t="shared" si="9"/>
        <v>520</v>
      </c>
      <c r="Q58" s="64"/>
      <c r="R58" s="64"/>
      <c r="S58" s="64"/>
    </row>
    <row r="59" spans="1:19" x14ac:dyDescent="0.25">
      <c r="A59">
        <v>275</v>
      </c>
      <c r="B59">
        <v>0</v>
      </c>
      <c r="C59" t="s">
        <v>552</v>
      </c>
      <c r="D59" t="s">
        <v>553</v>
      </c>
      <c r="I59" t="s">
        <v>164</v>
      </c>
      <c r="J59" t="s">
        <v>419</v>
      </c>
      <c r="K59" s="179">
        <v>8000</v>
      </c>
      <c r="L59" s="64">
        <v>0</v>
      </c>
      <c r="M59" s="64">
        <v>10378.84</v>
      </c>
      <c r="N59" s="64">
        <v>2378.84</v>
      </c>
      <c r="O59" s="64">
        <v>0</v>
      </c>
      <c r="P59" s="64">
        <f t="shared" si="9"/>
        <v>0</v>
      </c>
      <c r="Q59" s="64"/>
      <c r="R59" s="64"/>
      <c r="S59" s="64"/>
    </row>
    <row r="60" spans="1:19" x14ac:dyDescent="0.25">
      <c r="A60">
        <v>335</v>
      </c>
      <c r="B60">
        <v>0</v>
      </c>
      <c r="C60" t="s">
        <v>556</v>
      </c>
      <c r="D60" t="s">
        <v>557</v>
      </c>
      <c r="I60" t="s">
        <v>164</v>
      </c>
      <c r="J60" t="s">
        <v>416</v>
      </c>
      <c r="K60" s="179">
        <v>0</v>
      </c>
      <c r="L60" s="64">
        <v>11100</v>
      </c>
      <c r="M60" s="64">
        <v>0</v>
      </c>
      <c r="N60" s="64">
        <v>0</v>
      </c>
      <c r="O60" s="64">
        <v>0</v>
      </c>
      <c r="P60" s="64">
        <f t="shared" si="9"/>
        <v>11100</v>
      </c>
      <c r="Q60" s="64"/>
      <c r="R60" s="64"/>
      <c r="S60" s="64"/>
    </row>
    <row r="61" spans="1:19" x14ac:dyDescent="0.25">
      <c r="A61">
        <v>337</v>
      </c>
      <c r="B61">
        <v>0</v>
      </c>
      <c r="C61" t="s">
        <v>556</v>
      </c>
      <c r="D61" t="s">
        <v>561</v>
      </c>
      <c r="I61" t="s">
        <v>164</v>
      </c>
      <c r="J61" t="s">
        <v>416</v>
      </c>
      <c r="K61" s="179">
        <v>2550</v>
      </c>
      <c r="L61" s="64">
        <v>20200</v>
      </c>
      <c r="M61" s="64">
        <v>22750</v>
      </c>
      <c r="N61" s="64">
        <v>0</v>
      </c>
      <c r="O61" s="64">
        <v>0</v>
      </c>
      <c r="P61" s="64">
        <f t="shared" si="9"/>
        <v>0</v>
      </c>
      <c r="Q61" s="64"/>
      <c r="R61" s="64"/>
      <c r="S61" s="64"/>
    </row>
    <row r="62" spans="1:19" x14ac:dyDescent="0.25">
      <c r="A62">
        <v>290</v>
      </c>
      <c r="B62">
        <v>0</v>
      </c>
      <c r="C62" t="s">
        <v>556</v>
      </c>
      <c r="D62" t="s">
        <v>570</v>
      </c>
      <c r="I62" t="s">
        <v>164</v>
      </c>
      <c r="J62" t="s">
        <v>416</v>
      </c>
      <c r="K62" s="179">
        <v>21995.65</v>
      </c>
      <c r="L62" s="64">
        <v>12100</v>
      </c>
      <c r="M62" s="64">
        <v>23095.66</v>
      </c>
      <c r="N62" s="64">
        <v>0</v>
      </c>
      <c r="O62" s="64">
        <v>10999.99</v>
      </c>
      <c r="P62" s="64">
        <f t="shared" si="9"/>
        <v>0</v>
      </c>
      <c r="Q62" s="64"/>
      <c r="R62" s="64"/>
      <c r="S62" s="64"/>
    </row>
    <row r="63" spans="1:19" x14ac:dyDescent="0.25">
      <c r="D63" s="69"/>
      <c r="E63" s="69"/>
      <c r="F63" s="69"/>
      <c r="G63" s="69"/>
      <c r="H63" s="69"/>
      <c r="I63" s="69"/>
      <c r="J63" s="69"/>
      <c r="K63" s="70"/>
    </row>
    <row r="64" spans="1:19" x14ac:dyDescent="0.25">
      <c r="D64" s="66" t="s">
        <v>74</v>
      </c>
      <c r="E64" s="66"/>
      <c r="F64" s="66"/>
      <c r="G64" s="66"/>
      <c r="H64" s="66"/>
      <c r="I64" s="68" t="s">
        <v>164</v>
      </c>
      <c r="J64" s="68"/>
      <c r="K64" s="67">
        <f>SUM(K52:K63)</f>
        <v>36333.51</v>
      </c>
      <c r="L64" s="67">
        <f t="shared" ref="L64:P64" si="10">SUM(L52:L63)</f>
        <v>54694.49</v>
      </c>
      <c r="M64" s="67">
        <f t="shared" si="10"/>
        <v>69713.36</v>
      </c>
      <c r="N64" s="67">
        <f t="shared" si="10"/>
        <v>2835.84</v>
      </c>
      <c r="O64" s="67">
        <f t="shared" si="10"/>
        <v>10999.99</v>
      </c>
      <c r="P64" s="67">
        <f t="shared" si="10"/>
        <v>13150.49</v>
      </c>
      <c r="Q64" s="89">
        <v>0</v>
      </c>
      <c r="R64" s="89">
        <v>0</v>
      </c>
    </row>
    <row r="65" spans="1:19" x14ac:dyDescent="0.25">
      <c r="D65" s="69"/>
      <c r="E65" s="69"/>
      <c r="F65" s="69"/>
      <c r="G65" s="69"/>
      <c r="H65" s="69"/>
      <c r="I65" s="69"/>
      <c r="J65" s="69"/>
      <c r="K65" s="70"/>
    </row>
    <row r="66" spans="1:19" x14ac:dyDescent="0.25">
      <c r="D66" s="69"/>
      <c r="E66" s="69"/>
      <c r="F66" s="69"/>
      <c r="G66" s="69"/>
      <c r="H66" s="69"/>
      <c r="I66" s="69"/>
      <c r="J66" s="69"/>
      <c r="K66" s="70"/>
    </row>
    <row r="67" spans="1:19" x14ac:dyDescent="0.25">
      <c r="D67" s="69"/>
      <c r="E67" s="69"/>
      <c r="F67" s="69"/>
      <c r="G67" s="69"/>
      <c r="H67" s="69"/>
      <c r="I67" s="69"/>
      <c r="J67" s="69"/>
      <c r="K67" s="70"/>
    </row>
    <row r="68" spans="1:19" s="65" customFormat="1" x14ac:dyDescent="0.25">
      <c r="D68" s="68" t="s">
        <v>165</v>
      </c>
      <c r="E68" s="68"/>
      <c r="F68" s="68"/>
      <c r="G68" s="68"/>
      <c r="H68" s="68"/>
      <c r="I68" s="68" t="s">
        <v>167</v>
      </c>
      <c r="J68" s="68"/>
      <c r="K68" s="67">
        <f>SUM(K65:K67)</f>
        <v>0</v>
      </c>
      <c r="L68" s="67">
        <f t="shared" ref="L68:P68" si="11">SUM(L65:L67)</f>
        <v>0</v>
      </c>
      <c r="M68" s="67">
        <f t="shared" si="11"/>
        <v>0</v>
      </c>
      <c r="N68" s="67">
        <f t="shared" si="11"/>
        <v>0</v>
      </c>
      <c r="O68" s="67">
        <f t="shared" si="11"/>
        <v>0</v>
      </c>
      <c r="P68" s="67">
        <f t="shared" si="11"/>
        <v>0</v>
      </c>
      <c r="Q68" s="89">
        <v>0</v>
      </c>
      <c r="R68" s="89">
        <v>0</v>
      </c>
    </row>
    <row r="69" spans="1:19" x14ac:dyDescent="0.25">
      <c r="D69" s="69"/>
      <c r="E69" s="69"/>
      <c r="F69" s="69"/>
      <c r="G69" s="69"/>
      <c r="H69" s="69"/>
      <c r="I69" s="69"/>
      <c r="J69" s="69"/>
      <c r="K69" s="70"/>
    </row>
    <row r="70" spans="1:19" x14ac:dyDescent="0.25">
      <c r="D70" s="69"/>
      <c r="E70" s="69"/>
      <c r="F70" s="69"/>
      <c r="G70" s="69"/>
      <c r="H70" s="69"/>
      <c r="I70" s="69"/>
      <c r="J70" s="69"/>
      <c r="K70" s="70"/>
    </row>
    <row r="71" spans="1:19" x14ac:dyDescent="0.25">
      <c r="A71">
        <v>620</v>
      </c>
      <c r="B71">
        <v>0</v>
      </c>
      <c r="C71" t="s">
        <v>534</v>
      </c>
      <c r="D71" t="s">
        <v>535</v>
      </c>
      <c r="I71" t="s">
        <v>168</v>
      </c>
      <c r="K71" s="179">
        <v>1161.49</v>
      </c>
      <c r="L71" s="64">
        <v>1539.34</v>
      </c>
      <c r="M71" s="64">
        <v>485.04</v>
      </c>
      <c r="N71" s="64">
        <v>0</v>
      </c>
      <c r="O71" s="64">
        <v>1161.49</v>
      </c>
      <c r="P71" s="64">
        <f>K71+L71-M71+N71-O71</f>
        <v>1054.3</v>
      </c>
      <c r="Q71" s="64"/>
      <c r="R71" s="64"/>
      <c r="S71" s="64"/>
    </row>
    <row r="72" spans="1:19" x14ac:dyDescent="0.25">
      <c r="D72" s="69"/>
      <c r="E72" s="69"/>
      <c r="F72" s="69"/>
      <c r="G72" s="69"/>
      <c r="H72" s="69"/>
      <c r="I72" s="69"/>
      <c r="J72" s="69"/>
      <c r="K72" s="70"/>
    </row>
    <row r="73" spans="1:19" s="68" customFormat="1" x14ac:dyDescent="0.25">
      <c r="D73" s="68" t="s">
        <v>166</v>
      </c>
      <c r="I73" s="68" t="s">
        <v>168</v>
      </c>
      <c r="K73" s="67">
        <f>SUM(K69:K72)</f>
        <v>1161.49</v>
      </c>
      <c r="L73" s="67">
        <f t="shared" ref="L73:P73" si="12">SUM(L69:L72)</f>
        <v>1539.34</v>
      </c>
      <c r="M73" s="67">
        <f t="shared" si="12"/>
        <v>485.04</v>
      </c>
      <c r="N73" s="67">
        <f t="shared" si="12"/>
        <v>0</v>
      </c>
      <c r="O73" s="67">
        <f t="shared" si="12"/>
        <v>1161.49</v>
      </c>
      <c r="P73" s="67">
        <f t="shared" si="12"/>
        <v>1054.3</v>
      </c>
      <c r="Q73" s="89">
        <v>0</v>
      </c>
      <c r="R73" s="89">
        <v>0</v>
      </c>
    </row>
    <row r="76" spans="1:19" x14ac:dyDescent="0.25">
      <c r="A76">
        <v>320</v>
      </c>
      <c r="B76">
        <v>0</v>
      </c>
      <c r="C76" t="s">
        <v>513</v>
      </c>
      <c r="D76" t="s">
        <v>514</v>
      </c>
      <c r="I76" t="s">
        <v>170</v>
      </c>
      <c r="J76" t="s">
        <v>427</v>
      </c>
      <c r="K76" s="179">
        <v>0.25</v>
      </c>
      <c r="L76" s="64">
        <v>0.17</v>
      </c>
      <c r="M76" s="64">
        <v>0.25</v>
      </c>
      <c r="N76" s="64">
        <v>0</v>
      </c>
      <c r="O76" s="64">
        <v>0</v>
      </c>
      <c r="P76" s="64">
        <f t="shared" ref="P76:P87" si="13">K76+L76-M76+N76-O76</f>
        <v>0.17000000000000004</v>
      </c>
      <c r="Q76" s="64"/>
      <c r="R76" s="64"/>
      <c r="S76" s="64"/>
    </row>
    <row r="77" spans="1:19" x14ac:dyDescent="0.25">
      <c r="A77">
        <v>276</v>
      </c>
      <c r="B77">
        <v>0</v>
      </c>
      <c r="C77" t="s">
        <v>517</v>
      </c>
      <c r="D77" t="s">
        <v>518</v>
      </c>
      <c r="I77" t="s">
        <v>170</v>
      </c>
      <c r="J77" t="s">
        <v>420</v>
      </c>
      <c r="K77" s="179">
        <v>400</v>
      </c>
      <c r="L77" s="64">
        <v>0</v>
      </c>
      <c r="M77" s="64">
        <v>0</v>
      </c>
      <c r="N77" s="64">
        <v>0</v>
      </c>
      <c r="O77" s="64">
        <v>400</v>
      </c>
      <c r="P77" s="64">
        <f t="shared" si="13"/>
        <v>0</v>
      </c>
      <c r="Q77" s="64"/>
      <c r="R77" s="64"/>
      <c r="S77" s="64"/>
    </row>
    <row r="78" spans="1:19" x14ac:dyDescent="0.25">
      <c r="A78">
        <v>330</v>
      </c>
      <c r="B78">
        <v>0</v>
      </c>
      <c r="C78" t="s">
        <v>517</v>
      </c>
      <c r="D78" t="s">
        <v>538</v>
      </c>
      <c r="I78" t="s">
        <v>170</v>
      </c>
      <c r="J78" t="s">
        <v>420</v>
      </c>
      <c r="K78" s="179">
        <v>1911.53</v>
      </c>
      <c r="L78" s="64">
        <v>1000</v>
      </c>
      <c r="M78" s="64">
        <v>189.92</v>
      </c>
      <c r="N78" s="64">
        <v>0</v>
      </c>
      <c r="O78" s="64">
        <v>1911.53</v>
      </c>
      <c r="P78" s="64">
        <f t="shared" si="13"/>
        <v>810.0799999999997</v>
      </c>
      <c r="Q78" s="64"/>
      <c r="R78" s="64"/>
      <c r="S78" s="64"/>
    </row>
    <row r="79" spans="1:19" x14ac:dyDescent="0.25">
      <c r="A79">
        <v>260</v>
      </c>
      <c r="B79">
        <v>0</v>
      </c>
      <c r="C79" t="s">
        <v>517</v>
      </c>
      <c r="D79" t="s">
        <v>559</v>
      </c>
      <c r="I79" t="s">
        <v>170</v>
      </c>
      <c r="J79" t="s">
        <v>420</v>
      </c>
      <c r="K79" s="179">
        <v>6635.21</v>
      </c>
      <c r="L79" s="64">
        <v>8485.5300000000007</v>
      </c>
      <c r="M79" s="64">
        <v>14346.74</v>
      </c>
      <c r="N79" s="64">
        <v>0</v>
      </c>
      <c r="O79" s="64">
        <v>0</v>
      </c>
      <c r="P79" s="64">
        <f t="shared" si="13"/>
        <v>774.00000000000182</v>
      </c>
      <c r="Q79" s="64"/>
      <c r="R79" s="64"/>
      <c r="S79" s="64"/>
    </row>
    <row r="80" spans="1:19" x14ac:dyDescent="0.25">
      <c r="A80">
        <v>450</v>
      </c>
      <c r="B80">
        <v>0</v>
      </c>
      <c r="C80" t="s">
        <v>568</v>
      </c>
      <c r="D80" t="s">
        <v>569</v>
      </c>
      <c r="I80" t="s">
        <v>170</v>
      </c>
      <c r="J80" t="s">
        <v>795</v>
      </c>
      <c r="K80" s="179">
        <v>0</v>
      </c>
      <c r="L80" s="64">
        <v>31902.080000000002</v>
      </c>
      <c r="M80" s="64">
        <v>31902.080000000002</v>
      </c>
      <c r="N80" s="64">
        <v>0</v>
      </c>
      <c r="O80" s="64">
        <v>0</v>
      </c>
      <c r="P80" s="64">
        <f t="shared" si="13"/>
        <v>0</v>
      </c>
      <c r="Q80" s="64"/>
      <c r="R80" s="64"/>
      <c r="S80" s="64"/>
    </row>
    <row r="81" spans="1:19" x14ac:dyDescent="0.25">
      <c r="A81">
        <v>600</v>
      </c>
      <c r="B81">
        <v>1</v>
      </c>
      <c r="C81" t="s">
        <v>543</v>
      </c>
      <c r="D81" t="s">
        <v>544</v>
      </c>
      <c r="I81" t="s">
        <v>170</v>
      </c>
      <c r="K81" s="179">
        <v>104</v>
      </c>
      <c r="L81" s="64">
        <v>5655.1</v>
      </c>
      <c r="M81" s="64">
        <v>5759.1</v>
      </c>
      <c r="N81" s="64">
        <v>0</v>
      </c>
      <c r="O81" s="64">
        <v>0</v>
      </c>
      <c r="P81" s="64">
        <f t="shared" si="13"/>
        <v>0</v>
      </c>
      <c r="Q81" s="64"/>
      <c r="R81" s="64"/>
      <c r="S81" s="64"/>
    </row>
    <row r="82" spans="1:19" x14ac:dyDescent="0.25">
      <c r="A82">
        <v>600</v>
      </c>
      <c r="B82">
        <v>0</v>
      </c>
      <c r="C82" t="s">
        <v>543</v>
      </c>
      <c r="D82" t="s">
        <v>567</v>
      </c>
      <c r="I82" t="s">
        <v>170</v>
      </c>
      <c r="K82" s="179">
        <v>4301.87</v>
      </c>
      <c r="L82" s="64">
        <v>25944.15</v>
      </c>
      <c r="M82" s="64">
        <v>22728.65</v>
      </c>
      <c r="N82" s="64">
        <v>0</v>
      </c>
      <c r="O82" s="64">
        <v>4301.87</v>
      </c>
      <c r="P82" s="64">
        <f t="shared" si="13"/>
        <v>3215.4999999999991</v>
      </c>
      <c r="Q82" s="64"/>
      <c r="R82" s="64"/>
      <c r="S82" s="64"/>
    </row>
    <row r="83" spans="1:19" x14ac:dyDescent="0.25">
      <c r="A83">
        <v>590</v>
      </c>
      <c r="B83">
        <v>0</v>
      </c>
      <c r="C83" t="s">
        <v>554</v>
      </c>
      <c r="D83" t="s">
        <v>555</v>
      </c>
      <c r="I83" t="s">
        <v>170</v>
      </c>
      <c r="K83" s="179">
        <v>100.13</v>
      </c>
      <c r="L83" s="64">
        <v>10854.59</v>
      </c>
      <c r="M83" s="64">
        <v>10253.620000000001</v>
      </c>
      <c r="N83" s="64">
        <v>0</v>
      </c>
      <c r="O83" s="64">
        <v>100.13</v>
      </c>
      <c r="P83" s="64">
        <f t="shared" si="13"/>
        <v>600.96999999999855</v>
      </c>
      <c r="Q83" s="64"/>
      <c r="R83" s="64"/>
      <c r="S83" s="64"/>
    </row>
    <row r="84" spans="1:19" x14ac:dyDescent="0.25">
      <c r="A84">
        <v>606</v>
      </c>
      <c r="B84">
        <v>0</v>
      </c>
      <c r="C84" t="s">
        <v>519</v>
      </c>
      <c r="D84" t="s">
        <v>520</v>
      </c>
      <c r="I84" t="s">
        <v>170</v>
      </c>
      <c r="K84" s="179">
        <v>0</v>
      </c>
      <c r="L84" s="64">
        <v>481.66</v>
      </c>
      <c r="M84" s="64">
        <v>479.39</v>
      </c>
      <c r="N84" s="64">
        <v>0</v>
      </c>
      <c r="O84" s="64">
        <v>0</v>
      </c>
      <c r="P84" s="64">
        <f t="shared" si="13"/>
        <v>2.2700000000000387</v>
      </c>
      <c r="Q84" s="64"/>
      <c r="R84" s="64"/>
      <c r="S84" s="64"/>
    </row>
    <row r="85" spans="1:19" x14ac:dyDescent="0.25">
      <c r="A85">
        <v>605</v>
      </c>
      <c r="B85">
        <v>0</v>
      </c>
      <c r="C85" t="s">
        <v>519</v>
      </c>
      <c r="D85" t="s">
        <v>525</v>
      </c>
      <c r="I85" t="s">
        <v>170</v>
      </c>
      <c r="K85" s="179">
        <v>0</v>
      </c>
      <c r="L85" s="64">
        <v>1208.0999999999999</v>
      </c>
      <c r="M85" s="64">
        <v>1208.0999999999999</v>
      </c>
      <c r="N85" s="64">
        <v>0</v>
      </c>
      <c r="O85" s="64">
        <v>0</v>
      </c>
      <c r="P85" s="64">
        <f t="shared" si="13"/>
        <v>0</v>
      </c>
      <c r="Q85" s="64"/>
      <c r="R85" s="64"/>
      <c r="S85" s="64"/>
    </row>
    <row r="86" spans="1:19" x14ac:dyDescent="0.25">
      <c r="A86">
        <v>630</v>
      </c>
      <c r="B86">
        <v>0</v>
      </c>
      <c r="C86" t="s">
        <v>548</v>
      </c>
      <c r="D86" t="s">
        <v>549</v>
      </c>
      <c r="I86" t="s">
        <v>170</v>
      </c>
      <c r="K86" s="179">
        <v>5000</v>
      </c>
      <c r="L86" s="64">
        <v>4000</v>
      </c>
      <c r="M86" s="64">
        <v>5000</v>
      </c>
      <c r="N86" s="64">
        <v>0</v>
      </c>
      <c r="O86" s="64">
        <v>0</v>
      </c>
      <c r="P86" s="64">
        <f t="shared" si="13"/>
        <v>4000</v>
      </c>
      <c r="Q86" s="64"/>
      <c r="R86" s="64"/>
      <c r="S86" s="64"/>
    </row>
    <row r="87" spans="1:19" x14ac:dyDescent="0.25">
      <c r="A87">
        <v>615</v>
      </c>
      <c r="B87">
        <v>0</v>
      </c>
      <c r="C87" t="s">
        <v>571</v>
      </c>
      <c r="D87" t="s">
        <v>572</v>
      </c>
      <c r="I87" t="s">
        <v>170</v>
      </c>
      <c r="K87" s="179">
        <v>4647.6099999999997</v>
      </c>
      <c r="L87" s="64">
        <v>47763.81</v>
      </c>
      <c r="M87" s="64">
        <v>39351.19</v>
      </c>
      <c r="N87" s="64">
        <v>0</v>
      </c>
      <c r="O87" s="64">
        <v>252.67</v>
      </c>
      <c r="P87" s="64">
        <f t="shared" si="13"/>
        <v>12807.559999999996</v>
      </c>
      <c r="Q87" s="64"/>
      <c r="R87" s="64"/>
      <c r="S87" s="64"/>
    </row>
    <row r="89" spans="1:19" s="68" customFormat="1" x14ac:dyDescent="0.25">
      <c r="D89" s="68" t="s">
        <v>169</v>
      </c>
      <c r="I89" s="68" t="s">
        <v>170</v>
      </c>
      <c r="K89" s="67">
        <f>SUM(K74:K88)</f>
        <v>23100.6</v>
      </c>
      <c r="L89" s="67">
        <f t="shared" ref="L89:P89" si="14">SUM(L74:L88)</f>
        <v>137295.19</v>
      </c>
      <c r="M89" s="67">
        <f t="shared" si="14"/>
        <v>131219.04</v>
      </c>
      <c r="N89" s="67">
        <f t="shared" si="14"/>
        <v>0</v>
      </c>
      <c r="O89" s="67">
        <f t="shared" si="14"/>
        <v>6966.2</v>
      </c>
      <c r="P89" s="67">
        <f t="shared" si="14"/>
        <v>22210.549999999996</v>
      </c>
      <c r="Q89" s="89">
        <v>0</v>
      </c>
      <c r="R89" s="89">
        <v>0</v>
      </c>
    </row>
  </sheetData>
  <sortState ref="A48:S91">
    <sortCondition ref="I48:I91"/>
  </sortState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94"/>
  <sheetViews>
    <sheetView topLeftCell="A127" workbookViewId="0">
      <selection activeCell="H179" sqref="H179"/>
    </sheetView>
  </sheetViews>
  <sheetFormatPr defaultRowHeight="15" x14ac:dyDescent="0.25"/>
  <cols>
    <col min="1" max="1" width="4.5703125" bestFit="1" customWidth="1"/>
    <col min="2" max="2" width="4.42578125" bestFit="1" customWidth="1"/>
    <col min="3" max="3" width="12.7109375" bestFit="1" customWidth="1"/>
    <col min="4" max="4" width="54.7109375" bestFit="1" customWidth="1"/>
    <col min="5" max="5" width="5.28515625" bestFit="1" customWidth="1"/>
    <col min="6" max="6" width="22.140625" bestFit="1" customWidth="1"/>
    <col min="7" max="7" width="6" bestFit="1" customWidth="1"/>
    <col min="8" max="8" width="25.7109375" bestFit="1" customWidth="1"/>
    <col min="9" max="10" width="7.5703125" bestFit="1" customWidth="1"/>
    <col min="11" max="11" width="18.140625" style="64" bestFit="1" customWidth="1"/>
    <col min="12" max="16" width="20" customWidth="1"/>
  </cols>
  <sheetData>
    <row r="1" spans="1:19" ht="30" x14ac:dyDescent="0.25">
      <c r="A1" t="s">
        <v>151</v>
      </c>
      <c r="B1" t="s">
        <v>152</v>
      </c>
      <c r="C1" s="111" t="s">
        <v>432</v>
      </c>
      <c r="D1" t="s">
        <v>439</v>
      </c>
      <c r="E1" s="111" t="s">
        <v>433</v>
      </c>
      <c r="F1" s="111" t="s">
        <v>435</v>
      </c>
      <c r="G1" s="111" t="s">
        <v>434</v>
      </c>
      <c r="H1" s="111" t="s">
        <v>436</v>
      </c>
      <c r="I1" s="111" t="s">
        <v>438</v>
      </c>
      <c r="J1" s="111" t="s">
        <v>437</v>
      </c>
      <c r="K1" s="64" t="s">
        <v>297</v>
      </c>
      <c r="L1" s="111" t="s">
        <v>299</v>
      </c>
      <c r="M1" s="111" t="s">
        <v>300</v>
      </c>
      <c r="N1" s="187" t="s">
        <v>308</v>
      </c>
      <c r="O1" s="111" t="s">
        <v>309</v>
      </c>
      <c r="P1" s="111" t="s">
        <v>298</v>
      </c>
    </row>
    <row r="5" spans="1:19" s="68" customFormat="1" x14ac:dyDescent="0.25">
      <c r="D5" s="68" t="s">
        <v>174</v>
      </c>
      <c r="I5" s="68" t="s">
        <v>171</v>
      </c>
      <c r="K5" s="67">
        <f t="shared" ref="K5:P5" si="0">SUM(K2:K4)</f>
        <v>0</v>
      </c>
      <c r="L5" s="67">
        <f t="shared" si="0"/>
        <v>0</v>
      </c>
      <c r="M5" s="67">
        <f t="shared" si="0"/>
        <v>0</v>
      </c>
      <c r="N5" s="67">
        <f t="shared" si="0"/>
        <v>0</v>
      </c>
      <c r="O5" s="67">
        <f t="shared" si="0"/>
        <v>0</v>
      </c>
      <c r="P5" s="67">
        <f t="shared" si="0"/>
        <v>0</v>
      </c>
    </row>
    <row r="9" spans="1:19" s="68" customFormat="1" x14ac:dyDescent="0.25">
      <c r="D9" s="68" t="s">
        <v>172</v>
      </c>
      <c r="I9" s="68" t="s">
        <v>173</v>
      </c>
      <c r="K9" s="67">
        <f>SUM(K6:K8)</f>
        <v>0</v>
      </c>
      <c r="L9" s="67">
        <f t="shared" ref="L9:P9" si="1">SUM(L6:L8)</f>
        <v>0</v>
      </c>
      <c r="M9" s="67">
        <f t="shared" si="1"/>
        <v>0</v>
      </c>
      <c r="N9" s="67">
        <f t="shared" si="1"/>
        <v>0</v>
      </c>
      <c r="O9" s="67">
        <f t="shared" si="1"/>
        <v>0</v>
      </c>
      <c r="P9" s="67">
        <f t="shared" si="1"/>
        <v>0</v>
      </c>
    </row>
    <row r="13" spans="1:19" s="68" customFormat="1" x14ac:dyDescent="0.25">
      <c r="D13" s="68" t="s">
        <v>175</v>
      </c>
      <c r="I13" s="68" t="s">
        <v>176</v>
      </c>
      <c r="K13" s="67">
        <f>SUM(K10:K12)</f>
        <v>0</v>
      </c>
      <c r="L13" s="67">
        <f t="shared" ref="L13:P13" si="2">SUM(L10:L12)</f>
        <v>0</v>
      </c>
      <c r="M13" s="67">
        <f t="shared" si="2"/>
        <v>0</v>
      </c>
      <c r="N13" s="67">
        <f t="shared" si="2"/>
        <v>0</v>
      </c>
      <c r="O13" s="67">
        <f t="shared" si="2"/>
        <v>0</v>
      </c>
      <c r="P13" s="67">
        <f t="shared" si="2"/>
        <v>0</v>
      </c>
    </row>
    <row r="16" spans="1:19" x14ac:dyDescent="0.25">
      <c r="A16">
        <v>290</v>
      </c>
      <c r="B16">
        <v>0</v>
      </c>
      <c r="C16" t="s">
        <v>776</v>
      </c>
      <c r="D16" t="s">
        <v>777</v>
      </c>
      <c r="E16" t="s">
        <v>585</v>
      </c>
      <c r="G16" t="s">
        <v>598</v>
      </c>
      <c r="I16" t="s">
        <v>178</v>
      </c>
      <c r="J16" t="s">
        <v>408</v>
      </c>
      <c r="K16" s="179">
        <v>0</v>
      </c>
      <c r="L16" s="64">
        <v>26521.08</v>
      </c>
      <c r="M16" s="64">
        <v>26521.08</v>
      </c>
      <c r="N16" s="64"/>
      <c r="O16" s="64">
        <v>0</v>
      </c>
      <c r="P16" s="64">
        <f>K16+L16-M16+N16-O16</f>
        <v>0</v>
      </c>
      <c r="Q16" s="64"/>
      <c r="R16" s="64"/>
      <c r="S16" s="64"/>
    </row>
    <row r="17" spans="1:19" x14ac:dyDescent="0.25">
      <c r="A17">
        <v>1320</v>
      </c>
      <c r="B17">
        <v>0</v>
      </c>
      <c r="C17" t="s">
        <v>781</v>
      </c>
      <c r="D17" t="s">
        <v>782</v>
      </c>
      <c r="E17" t="s">
        <v>783</v>
      </c>
      <c r="G17" t="s">
        <v>588</v>
      </c>
      <c r="I17" t="s">
        <v>178</v>
      </c>
      <c r="K17" s="179">
        <v>0</v>
      </c>
      <c r="L17" s="64">
        <v>28722.880000000001</v>
      </c>
      <c r="M17" s="64">
        <v>28722.880000000001</v>
      </c>
      <c r="N17" s="64"/>
      <c r="O17" s="64">
        <v>0</v>
      </c>
      <c r="P17" s="64">
        <f>K17+L17-M17+N17-O17</f>
        <v>0</v>
      </c>
      <c r="Q17" s="64"/>
      <c r="R17" s="64"/>
      <c r="S17" s="64"/>
    </row>
    <row r="19" spans="1:19" s="68" customFormat="1" x14ac:dyDescent="0.25">
      <c r="D19" s="68" t="s">
        <v>177</v>
      </c>
      <c r="I19" s="68" t="s">
        <v>178</v>
      </c>
      <c r="K19" s="67">
        <f>SUM(K14:K18)</f>
        <v>0</v>
      </c>
      <c r="L19" s="67">
        <f t="shared" ref="L19:P19" si="3">SUM(L14:L18)</f>
        <v>55243.960000000006</v>
      </c>
      <c r="M19" s="67">
        <f t="shared" si="3"/>
        <v>55243.960000000006</v>
      </c>
      <c r="N19" s="67">
        <f t="shared" si="3"/>
        <v>0</v>
      </c>
      <c r="O19" s="67">
        <f t="shared" si="3"/>
        <v>0</v>
      </c>
      <c r="P19" s="67">
        <f t="shared" si="3"/>
        <v>0</v>
      </c>
    </row>
    <row r="20" spans="1:19" ht="15.75" x14ac:dyDescent="0.25">
      <c r="A20" s="264" t="s">
        <v>468</v>
      </c>
      <c r="B20" s="265"/>
      <c r="C20" s="265"/>
      <c r="D20" s="265"/>
      <c r="E20" s="264"/>
      <c r="F20" s="264"/>
      <c r="G20" s="264"/>
      <c r="H20" s="264"/>
      <c r="I20" s="264"/>
      <c r="J20" s="264"/>
      <c r="K20" s="266"/>
      <c r="L20" s="264"/>
      <c r="M20" s="264"/>
      <c r="N20" s="264"/>
      <c r="O20" s="265"/>
    </row>
    <row r="23" spans="1:19" x14ac:dyDescent="0.25">
      <c r="A23">
        <v>230</v>
      </c>
      <c r="B23">
        <v>7</v>
      </c>
      <c r="C23" t="s">
        <v>709</v>
      </c>
      <c r="D23" t="s">
        <v>710</v>
      </c>
      <c r="E23" t="s">
        <v>585</v>
      </c>
      <c r="G23" t="s">
        <v>588</v>
      </c>
      <c r="I23" t="s">
        <v>188</v>
      </c>
      <c r="J23" t="s">
        <v>406</v>
      </c>
      <c r="K23" s="179">
        <v>161</v>
      </c>
      <c r="L23" s="64">
        <v>3367</v>
      </c>
      <c r="M23" s="64">
        <v>2863</v>
      </c>
      <c r="N23" s="64"/>
      <c r="O23" s="64">
        <v>0</v>
      </c>
      <c r="P23" s="64">
        <f t="shared" ref="P23:P54" si="4">K23+L23-M23+N23-O23</f>
        <v>665</v>
      </c>
      <c r="Q23" s="64"/>
      <c r="R23" s="64"/>
      <c r="S23" s="64"/>
    </row>
    <row r="24" spans="1:19" x14ac:dyDescent="0.25">
      <c r="A24">
        <v>616</v>
      </c>
      <c r="B24">
        <v>0</v>
      </c>
      <c r="C24" t="s">
        <v>692</v>
      </c>
      <c r="D24" t="s">
        <v>693</v>
      </c>
      <c r="E24" t="s">
        <v>585</v>
      </c>
      <c r="G24" t="s">
        <v>632</v>
      </c>
      <c r="I24" t="s">
        <v>188</v>
      </c>
      <c r="J24" t="s">
        <v>402</v>
      </c>
      <c r="K24" s="179">
        <v>1634.8</v>
      </c>
      <c r="L24" s="64">
        <v>1091.9000000000001</v>
      </c>
      <c r="M24" s="64">
        <v>1634.8</v>
      </c>
      <c r="N24" s="64"/>
      <c r="O24" s="64">
        <v>0</v>
      </c>
      <c r="P24" s="64">
        <f t="shared" si="4"/>
        <v>1091.8999999999999</v>
      </c>
      <c r="Q24" s="64"/>
      <c r="R24" s="64"/>
      <c r="S24" s="64"/>
    </row>
    <row r="25" spans="1:19" x14ac:dyDescent="0.25">
      <c r="A25">
        <v>610</v>
      </c>
      <c r="B25">
        <v>0</v>
      </c>
      <c r="C25" t="s">
        <v>692</v>
      </c>
      <c r="D25" t="s">
        <v>702</v>
      </c>
      <c r="E25" t="s">
        <v>598</v>
      </c>
      <c r="G25" t="s">
        <v>588</v>
      </c>
      <c r="I25" t="s">
        <v>188</v>
      </c>
      <c r="J25" t="s">
        <v>402</v>
      </c>
      <c r="K25" s="179">
        <v>1145.54</v>
      </c>
      <c r="L25" s="64">
        <v>2200</v>
      </c>
      <c r="M25" s="64">
        <v>2288.9699999999998</v>
      </c>
      <c r="N25" s="64"/>
      <c r="O25" s="64">
        <v>0</v>
      </c>
      <c r="P25" s="64">
        <f t="shared" si="4"/>
        <v>1056.5700000000002</v>
      </c>
      <c r="Q25" s="64"/>
      <c r="R25" s="64"/>
      <c r="S25" s="64"/>
    </row>
    <row r="26" spans="1:19" x14ac:dyDescent="0.25">
      <c r="A26">
        <v>200</v>
      </c>
      <c r="B26">
        <v>0</v>
      </c>
      <c r="C26" t="s">
        <v>627</v>
      </c>
      <c r="D26" t="s">
        <v>628</v>
      </c>
      <c r="E26" t="s">
        <v>585</v>
      </c>
      <c r="G26" t="s">
        <v>601</v>
      </c>
      <c r="I26" t="s">
        <v>188</v>
      </c>
      <c r="J26" t="s">
        <v>402</v>
      </c>
      <c r="K26" s="179">
        <v>113.57</v>
      </c>
      <c r="L26" s="64">
        <v>725.64</v>
      </c>
      <c r="M26" s="64">
        <v>839.21</v>
      </c>
      <c r="N26" s="64"/>
      <c r="O26" s="64">
        <v>0</v>
      </c>
      <c r="P26" s="64">
        <f t="shared" si="4"/>
        <v>0</v>
      </c>
      <c r="Q26" s="64"/>
      <c r="R26" s="64"/>
      <c r="S26" s="64"/>
    </row>
    <row r="27" spans="1:19" x14ac:dyDescent="0.25">
      <c r="A27">
        <v>200</v>
      </c>
      <c r="B27">
        <v>1</v>
      </c>
      <c r="C27" t="s">
        <v>627</v>
      </c>
      <c r="D27" t="s">
        <v>650</v>
      </c>
      <c r="E27" t="s">
        <v>585</v>
      </c>
      <c r="G27" t="s">
        <v>621</v>
      </c>
      <c r="I27" t="s">
        <v>188</v>
      </c>
      <c r="J27" t="s">
        <v>402</v>
      </c>
      <c r="K27" s="179">
        <v>298.7</v>
      </c>
      <c r="L27" s="64">
        <v>964.04</v>
      </c>
      <c r="M27" s="64">
        <v>474.38</v>
      </c>
      <c r="N27" s="64"/>
      <c r="O27" s="64">
        <v>0</v>
      </c>
      <c r="P27" s="64">
        <f t="shared" si="4"/>
        <v>788.36</v>
      </c>
      <c r="Q27" s="64"/>
      <c r="R27" s="64"/>
      <c r="S27" s="64"/>
    </row>
    <row r="28" spans="1:19" x14ac:dyDescent="0.25">
      <c r="A28">
        <v>710</v>
      </c>
      <c r="B28">
        <v>1</v>
      </c>
      <c r="C28" t="s">
        <v>655</v>
      </c>
      <c r="D28" t="s">
        <v>656</v>
      </c>
      <c r="E28" t="s">
        <v>657</v>
      </c>
      <c r="G28" t="s">
        <v>598</v>
      </c>
      <c r="I28" t="s">
        <v>188</v>
      </c>
      <c r="J28" t="s">
        <v>402</v>
      </c>
      <c r="K28" s="179">
        <v>595.46</v>
      </c>
      <c r="L28" s="64">
        <v>800</v>
      </c>
      <c r="M28" s="64">
        <v>595.46</v>
      </c>
      <c r="N28" s="64"/>
      <c r="O28" s="64">
        <v>0</v>
      </c>
      <c r="P28" s="64">
        <f t="shared" si="4"/>
        <v>800</v>
      </c>
      <c r="Q28" s="64"/>
      <c r="R28" s="64"/>
      <c r="S28" s="64"/>
    </row>
    <row r="29" spans="1:19" x14ac:dyDescent="0.25">
      <c r="A29">
        <v>710</v>
      </c>
      <c r="B29">
        <v>2</v>
      </c>
      <c r="C29" t="s">
        <v>655</v>
      </c>
      <c r="D29" t="s">
        <v>665</v>
      </c>
      <c r="E29" t="s">
        <v>595</v>
      </c>
      <c r="G29" t="s">
        <v>601</v>
      </c>
      <c r="I29" t="s">
        <v>188</v>
      </c>
      <c r="J29" t="s">
        <v>402</v>
      </c>
      <c r="K29" s="179">
        <v>942.32</v>
      </c>
      <c r="L29" s="64">
        <v>800</v>
      </c>
      <c r="M29" s="64">
        <v>942.32</v>
      </c>
      <c r="N29" s="64"/>
      <c r="O29" s="64">
        <v>0</v>
      </c>
      <c r="P29" s="64">
        <f t="shared" si="4"/>
        <v>800.00000000000011</v>
      </c>
      <c r="Q29" s="64"/>
      <c r="R29" s="64"/>
      <c r="S29" s="64"/>
    </row>
    <row r="30" spans="1:19" x14ac:dyDescent="0.25">
      <c r="A30">
        <v>180</v>
      </c>
      <c r="B30">
        <v>0</v>
      </c>
      <c r="C30" t="s">
        <v>604</v>
      </c>
      <c r="D30" t="s">
        <v>605</v>
      </c>
      <c r="E30" t="s">
        <v>595</v>
      </c>
      <c r="G30" t="s">
        <v>601</v>
      </c>
      <c r="I30" t="s">
        <v>188</v>
      </c>
      <c r="J30" t="s">
        <v>402</v>
      </c>
      <c r="K30" s="179">
        <v>0</v>
      </c>
      <c r="L30" s="64">
        <v>349.99</v>
      </c>
      <c r="M30" s="64">
        <v>349.99</v>
      </c>
      <c r="N30" s="64"/>
      <c r="O30" s="64">
        <v>0</v>
      </c>
      <c r="P30" s="64">
        <f t="shared" si="4"/>
        <v>0</v>
      </c>
      <c r="Q30" s="64"/>
      <c r="R30" s="64"/>
      <c r="S30" s="64"/>
    </row>
    <row r="31" spans="1:19" x14ac:dyDescent="0.25">
      <c r="A31">
        <v>215</v>
      </c>
      <c r="B31">
        <v>0</v>
      </c>
      <c r="C31" t="s">
        <v>653</v>
      </c>
      <c r="D31" t="s">
        <v>654</v>
      </c>
      <c r="E31" t="s">
        <v>585</v>
      </c>
      <c r="G31" t="s">
        <v>634</v>
      </c>
      <c r="I31" t="s">
        <v>188</v>
      </c>
      <c r="J31" t="s">
        <v>402</v>
      </c>
      <c r="K31" s="179">
        <v>402.6</v>
      </c>
      <c r="L31" s="64">
        <v>931.57</v>
      </c>
      <c r="M31" s="64">
        <v>718.58</v>
      </c>
      <c r="N31" s="64"/>
      <c r="O31" s="64">
        <v>402.6</v>
      </c>
      <c r="P31" s="64">
        <f t="shared" si="4"/>
        <v>212.99</v>
      </c>
      <c r="Q31" s="64"/>
      <c r="R31" s="64"/>
      <c r="S31" s="64"/>
    </row>
    <row r="32" spans="1:19" x14ac:dyDescent="0.25">
      <c r="A32">
        <v>40</v>
      </c>
      <c r="B32">
        <v>0</v>
      </c>
      <c r="C32" t="s">
        <v>583</v>
      </c>
      <c r="D32" t="s">
        <v>584</v>
      </c>
      <c r="E32" t="s">
        <v>585</v>
      </c>
      <c r="G32" t="s">
        <v>585</v>
      </c>
      <c r="I32" t="s">
        <v>188</v>
      </c>
      <c r="J32" t="s">
        <v>402</v>
      </c>
      <c r="K32" s="179">
        <v>22.35</v>
      </c>
      <c r="L32" s="64">
        <v>0</v>
      </c>
      <c r="M32" s="64">
        <v>22.35</v>
      </c>
      <c r="N32" s="64"/>
      <c r="O32" s="64">
        <v>0</v>
      </c>
      <c r="P32" s="64">
        <f t="shared" si="4"/>
        <v>0</v>
      </c>
      <c r="Q32" s="64"/>
      <c r="R32" s="64"/>
      <c r="S32" s="64"/>
    </row>
    <row r="33" spans="1:19" x14ac:dyDescent="0.25">
      <c r="A33">
        <v>890</v>
      </c>
      <c r="B33">
        <v>0</v>
      </c>
      <c r="C33" t="s">
        <v>583</v>
      </c>
      <c r="D33" t="s">
        <v>660</v>
      </c>
      <c r="E33" t="s">
        <v>591</v>
      </c>
      <c r="G33" t="s">
        <v>601</v>
      </c>
      <c r="I33" t="s">
        <v>188</v>
      </c>
      <c r="J33" t="s">
        <v>402</v>
      </c>
      <c r="K33" s="179">
        <v>1500</v>
      </c>
      <c r="L33" s="64">
        <v>0</v>
      </c>
      <c r="M33" s="64">
        <v>0</v>
      </c>
      <c r="N33" s="64"/>
      <c r="O33" s="64">
        <v>1500</v>
      </c>
      <c r="P33" s="64">
        <f t="shared" si="4"/>
        <v>0</v>
      </c>
      <c r="Q33" s="64"/>
      <c r="R33" s="64"/>
      <c r="S33" s="64"/>
    </row>
    <row r="34" spans="1:19" x14ac:dyDescent="0.25">
      <c r="A34">
        <v>840</v>
      </c>
      <c r="B34">
        <v>0</v>
      </c>
      <c r="C34" t="s">
        <v>593</v>
      </c>
      <c r="D34" t="s">
        <v>594</v>
      </c>
      <c r="E34" t="s">
        <v>595</v>
      </c>
      <c r="G34" t="s">
        <v>588</v>
      </c>
      <c r="I34" t="s">
        <v>188</v>
      </c>
      <c r="J34" t="s">
        <v>402</v>
      </c>
      <c r="K34" s="179">
        <v>147.68</v>
      </c>
      <c r="L34" s="64">
        <v>0</v>
      </c>
      <c r="M34" s="64">
        <v>147.68</v>
      </c>
      <c r="N34" s="64"/>
      <c r="O34" s="64">
        <v>0</v>
      </c>
      <c r="P34" s="64">
        <f t="shared" si="4"/>
        <v>0</v>
      </c>
      <c r="Q34" s="64"/>
      <c r="R34" s="64"/>
      <c r="S34" s="64"/>
    </row>
    <row r="35" spans="1:19" x14ac:dyDescent="0.25">
      <c r="A35">
        <v>940</v>
      </c>
      <c r="B35">
        <v>0</v>
      </c>
      <c r="C35" t="s">
        <v>593</v>
      </c>
      <c r="D35" t="s">
        <v>596</v>
      </c>
      <c r="E35" t="s">
        <v>591</v>
      </c>
      <c r="G35" t="s">
        <v>595</v>
      </c>
      <c r="I35" t="s">
        <v>188</v>
      </c>
      <c r="J35" t="s">
        <v>402</v>
      </c>
      <c r="K35" s="179">
        <v>25</v>
      </c>
      <c r="L35" s="64">
        <v>134.99</v>
      </c>
      <c r="M35" s="64">
        <v>25</v>
      </c>
      <c r="N35" s="64"/>
      <c r="O35" s="64">
        <v>0</v>
      </c>
      <c r="P35" s="64">
        <f t="shared" si="4"/>
        <v>134.99</v>
      </c>
      <c r="Q35" s="64"/>
      <c r="R35" s="64"/>
      <c r="S35" s="64"/>
    </row>
    <row r="36" spans="1:19" x14ac:dyDescent="0.25">
      <c r="A36">
        <v>223</v>
      </c>
      <c r="B36">
        <v>0</v>
      </c>
      <c r="C36" t="s">
        <v>593</v>
      </c>
      <c r="D36" t="s">
        <v>597</v>
      </c>
      <c r="E36" t="s">
        <v>585</v>
      </c>
      <c r="G36" t="s">
        <v>598</v>
      </c>
      <c r="I36" t="s">
        <v>188</v>
      </c>
      <c r="J36" t="s">
        <v>402</v>
      </c>
      <c r="K36" s="179">
        <v>0</v>
      </c>
      <c r="L36" s="64">
        <v>201.88</v>
      </c>
      <c r="M36" s="64">
        <v>0</v>
      </c>
      <c r="N36" s="64"/>
      <c r="O36" s="64">
        <v>0</v>
      </c>
      <c r="P36" s="64">
        <f t="shared" si="4"/>
        <v>201.88</v>
      </c>
      <c r="Q36" s="64"/>
      <c r="R36" s="64"/>
      <c r="S36" s="64"/>
    </row>
    <row r="37" spans="1:19" x14ac:dyDescent="0.25">
      <c r="A37">
        <v>530</v>
      </c>
      <c r="B37">
        <v>0</v>
      </c>
      <c r="C37" t="s">
        <v>593</v>
      </c>
      <c r="D37" t="s">
        <v>626</v>
      </c>
      <c r="E37" t="s">
        <v>592</v>
      </c>
      <c r="G37" t="s">
        <v>588</v>
      </c>
      <c r="I37" t="s">
        <v>188</v>
      </c>
      <c r="J37" t="s">
        <v>402</v>
      </c>
      <c r="K37" s="179">
        <v>329.74</v>
      </c>
      <c r="L37" s="64">
        <v>491.26</v>
      </c>
      <c r="M37" s="64">
        <v>689.45</v>
      </c>
      <c r="N37" s="64"/>
      <c r="O37" s="64">
        <v>0</v>
      </c>
      <c r="P37" s="64">
        <f t="shared" si="4"/>
        <v>131.54999999999995</v>
      </c>
      <c r="Q37" s="64"/>
      <c r="R37" s="64"/>
      <c r="S37" s="64"/>
    </row>
    <row r="38" spans="1:19" x14ac:dyDescent="0.25">
      <c r="A38">
        <v>815</v>
      </c>
      <c r="B38">
        <v>0</v>
      </c>
      <c r="C38" t="s">
        <v>593</v>
      </c>
      <c r="D38" t="s">
        <v>673</v>
      </c>
      <c r="E38" t="s">
        <v>595</v>
      </c>
      <c r="G38" t="s">
        <v>601</v>
      </c>
      <c r="I38" t="s">
        <v>188</v>
      </c>
      <c r="J38" t="s">
        <v>402</v>
      </c>
      <c r="K38" s="179">
        <v>0</v>
      </c>
      <c r="L38" s="64">
        <v>2013</v>
      </c>
      <c r="M38" s="64">
        <v>2013</v>
      </c>
      <c r="N38" s="64"/>
      <c r="O38" s="64">
        <v>0</v>
      </c>
      <c r="P38" s="64">
        <f t="shared" si="4"/>
        <v>0</v>
      </c>
      <c r="Q38" s="64"/>
      <c r="R38" s="64"/>
      <c r="S38" s="64"/>
    </row>
    <row r="39" spans="1:19" x14ac:dyDescent="0.25">
      <c r="A39">
        <v>890</v>
      </c>
      <c r="B39">
        <v>1</v>
      </c>
      <c r="C39" t="s">
        <v>599</v>
      </c>
      <c r="D39" t="s">
        <v>600</v>
      </c>
      <c r="E39" t="s">
        <v>591</v>
      </c>
      <c r="G39" t="s">
        <v>601</v>
      </c>
      <c r="I39" t="s">
        <v>188</v>
      </c>
      <c r="J39" t="s">
        <v>402</v>
      </c>
      <c r="K39" s="179">
        <v>255</v>
      </c>
      <c r="L39" s="64">
        <v>0</v>
      </c>
      <c r="M39" s="64">
        <v>255</v>
      </c>
      <c r="N39" s="64"/>
      <c r="O39" s="64">
        <v>0</v>
      </c>
      <c r="P39" s="64">
        <f t="shared" si="4"/>
        <v>0</v>
      </c>
      <c r="Q39" s="64"/>
      <c r="R39" s="64"/>
      <c r="S39" s="64"/>
    </row>
    <row r="40" spans="1:19" x14ac:dyDescent="0.25">
      <c r="A40">
        <v>490</v>
      </c>
      <c r="B40">
        <v>5</v>
      </c>
      <c r="C40" t="s">
        <v>602</v>
      </c>
      <c r="D40" t="s">
        <v>603</v>
      </c>
      <c r="E40" t="s">
        <v>592</v>
      </c>
      <c r="G40" t="s">
        <v>588</v>
      </c>
      <c r="I40" t="s">
        <v>188</v>
      </c>
      <c r="J40" t="s">
        <v>403</v>
      </c>
      <c r="K40" s="179">
        <v>0</v>
      </c>
      <c r="L40" s="64">
        <v>281.68</v>
      </c>
      <c r="M40" s="64">
        <v>151.6</v>
      </c>
      <c r="N40" s="64"/>
      <c r="O40" s="64">
        <v>0</v>
      </c>
      <c r="P40" s="64">
        <f t="shared" si="4"/>
        <v>130.08000000000001</v>
      </c>
      <c r="Q40" s="64"/>
      <c r="R40" s="64"/>
      <c r="S40" s="64"/>
    </row>
    <row r="41" spans="1:19" x14ac:dyDescent="0.25">
      <c r="A41">
        <v>230</v>
      </c>
      <c r="B41">
        <v>0</v>
      </c>
      <c r="C41" t="s">
        <v>602</v>
      </c>
      <c r="D41" t="s">
        <v>718</v>
      </c>
      <c r="E41" t="s">
        <v>585</v>
      </c>
      <c r="G41" t="s">
        <v>588</v>
      </c>
      <c r="I41" t="s">
        <v>188</v>
      </c>
      <c r="J41" t="s">
        <v>403</v>
      </c>
      <c r="K41" s="179">
        <v>774.2</v>
      </c>
      <c r="L41" s="64">
        <v>3814.32</v>
      </c>
      <c r="M41" s="64">
        <v>3841.19</v>
      </c>
      <c r="N41" s="64"/>
      <c r="O41" s="64">
        <v>52.48</v>
      </c>
      <c r="P41" s="64">
        <f t="shared" si="4"/>
        <v>694.85000000000036</v>
      </c>
      <c r="Q41" s="64"/>
      <c r="R41" s="64"/>
      <c r="S41" s="64"/>
    </row>
    <row r="42" spans="1:19" x14ac:dyDescent="0.25">
      <c r="A42">
        <v>950</v>
      </c>
      <c r="B42">
        <v>0</v>
      </c>
      <c r="C42" t="s">
        <v>651</v>
      </c>
      <c r="D42" t="s">
        <v>652</v>
      </c>
      <c r="E42" t="s">
        <v>591</v>
      </c>
      <c r="G42" t="s">
        <v>595</v>
      </c>
      <c r="I42" t="s">
        <v>188</v>
      </c>
      <c r="J42" t="s">
        <v>403</v>
      </c>
      <c r="K42" s="179">
        <v>818.77</v>
      </c>
      <c r="L42" s="64">
        <v>476.27</v>
      </c>
      <c r="M42" s="64">
        <v>860.68</v>
      </c>
      <c r="N42" s="64"/>
      <c r="O42" s="64">
        <v>323.91000000000003</v>
      </c>
      <c r="P42" s="64">
        <f t="shared" si="4"/>
        <v>110.44999999999999</v>
      </c>
      <c r="Q42" s="64"/>
      <c r="R42" s="64"/>
      <c r="S42" s="64"/>
    </row>
    <row r="43" spans="1:19" x14ac:dyDescent="0.25">
      <c r="A43">
        <v>490</v>
      </c>
      <c r="B43">
        <v>0</v>
      </c>
      <c r="C43" t="s">
        <v>651</v>
      </c>
      <c r="D43" t="s">
        <v>672</v>
      </c>
      <c r="E43" t="s">
        <v>592</v>
      </c>
      <c r="G43" t="s">
        <v>588</v>
      </c>
      <c r="I43" t="s">
        <v>188</v>
      </c>
      <c r="J43" t="s">
        <v>403</v>
      </c>
      <c r="K43" s="179">
        <v>0</v>
      </c>
      <c r="L43" s="64">
        <v>1950.99</v>
      </c>
      <c r="M43" s="64">
        <v>1669.72</v>
      </c>
      <c r="N43" s="64"/>
      <c r="O43" s="64">
        <v>0</v>
      </c>
      <c r="P43" s="64">
        <f t="shared" si="4"/>
        <v>281.27</v>
      </c>
      <c r="Q43" s="64"/>
      <c r="R43" s="64"/>
      <c r="S43" s="64"/>
    </row>
    <row r="44" spans="1:19" x14ac:dyDescent="0.25">
      <c r="A44">
        <v>230</v>
      </c>
      <c r="B44">
        <v>1</v>
      </c>
      <c r="C44" t="s">
        <v>651</v>
      </c>
      <c r="D44" t="s">
        <v>720</v>
      </c>
      <c r="E44" t="s">
        <v>585</v>
      </c>
      <c r="G44" t="s">
        <v>588</v>
      </c>
      <c r="I44" t="s">
        <v>188</v>
      </c>
      <c r="J44" t="s">
        <v>403</v>
      </c>
      <c r="K44" s="179">
        <v>385.19</v>
      </c>
      <c r="L44" s="64">
        <v>4728.8500000000004</v>
      </c>
      <c r="M44" s="64">
        <v>4007.29</v>
      </c>
      <c r="N44" s="64"/>
      <c r="O44" s="64">
        <v>230.65</v>
      </c>
      <c r="P44" s="64">
        <f t="shared" si="4"/>
        <v>876.1</v>
      </c>
      <c r="Q44" s="64"/>
      <c r="R44" s="64"/>
      <c r="S44" s="64"/>
    </row>
    <row r="45" spans="1:19" x14ac:dyDescent="0.25">
      <c r="A45">
        <v>230</v>
      </c>
      <c r="B45">
        <v>4</v>
      </c>
      <c r="C45" t="s">
        <v>586</v>
      </c>
      <c r="D45" t="s">
        <v>587</v>
      </c>
      <c r="E45" t="s">
        <v>585</v>
      </c>
      <c r="G45" t="s">
        <v>588</v>
      </c>
      <c r="I45" t="s">
        <v>188</v>
      </c>
      <c r="J45" t="s">
        <v>403</v>
      </c>
      <c r="K45" s="179">
        <v>35.58</v>
      </c>
      <c r="L45" s="64">
        <v>58.6</v>
      </c>
      <c r="M45" s="64">
        <v>94.18</v>
      </c>
      <c r="N45" s="64"/>
      <c r="O45" s="64">
        <v>0</v>
      </c>
      <c r="P45" s="64">
        <f t="shared" si="4"/>
        <v>0</v>
      </c>
      <c r="Q45" s="64"/>
      <c r="R45" s="64"/>
      <c r="S45" s="64"/>
    </row>
    <row r="46" spans="1:19" x14ac:dyDescent="0.25">
      <c r="A46">
        <v>650</v>
      </c>
      <c r="B46">
        <v>0</v>
      </c>
      <c r="C46" t="s">
        <v>586</v>
      </c>
      <c r="D46" t="s">
        <v>685</v>
      </c>
      <c r="E46" t="s">
        <v>619</v>
      </c>
      <c r="G46" t="s">
        <v>585</v>
      </c>
      <c r="I46" t="s">
        <v>188</v>
      </c>
      <c r="J46" t="s">
        <v>403</v>
      </c>
      <c r="K46" s="179">
        <v>459</v>
      </c>
      <c r="L46" s="64">
        <v>1812.64</v>
      </c>
      <c r="M46" s="64">
        <v>1927.92</v>
      </c>
      <c r="N46" s="64"/>
      <c r="O46" s="64">
        <v>28.59</v>
      </c>
      <c r="P46" s="64">
        <f t="shared" si="4"/>
        <v>315.13000000000028</v>
      </c>
      <c r="Q46" s="64"/>
      <c r="R46" s="64"/>
      <c r="S46" s="64"/>
    </row>
    <row r="47" spans="1:19" x14ac:dyDescent="0.25">
      <c r="A47">
        <v>230</v>
      </c>
      <c r="B47">
        <v>2</v>
      </c>
      <c r="C47" t="s">
        <v>686</v>
      </c>
      <c r="D47" t="s">
        <v>687</v>
      </c>
      <c r="E47" t="s">
        <v>585</v>
      </c>
      <c r="G47" t="s">
        <v>588</v>
      </c>
      <c r="I47" t="s">
        <v>188</v>
      </c>
      <c r="J47" t="s">
        <v>403</v>
      </c>
      <c r="K47" s="179">
        <v>502.46</v>
      </c>
      <c r="L47" s="64">
        <v>1795.27</v>
      </c>
      <c r="M47" s="64">
        <v>1919.82</v>
      </c>
      <c r="N47" s="64"/>
      <c r="O47" s="64">
        <v>8.6999999999999993</v>
      </c>
      <c r="P47" s="64">
        <f t="shared" si="4"/>
        <v>369.21000000000009</v>
      </c>
      <c r="Q47" s="64"/>
      <c r="R47" s="64"/>
      <c r="S47" s="64"/>
    </row>
    <row r="48" spans="1:19" x14ac:dyDescent="0.25">
      <c r="A48">
        <v>490</v>
      </c>
      <c r="B48">
        <v>1</v>
      </c>
      <c r="C48" t="s">
        <v>686</v>
      </c>
      <c r="D48" t="s">
        <v>719</v>
      </c>
      <c r="E48" t="s">
        <v>592</v>
      </c>
      <c r="G48" t="s">
        <v>588</v>
      </c>
      <c r="I48" t="s">
        <v>188</v>
      </c>
      <c r="J48" t="s">
        <v>403</v>
      </c>
      <c r="K48" s="179">
        <v>300.27999999999997</v>
      </c>
      <c r="L48" s="64">
        <v>4478.1000000000004</v>
      </c>
      <c r="M48" s="64">
        <v>3116.33</v>
      </c>
      <c r="N48" s="64"/>
      <c r="O48" s="64">
        <v>68.489999999999995</v>
      </c>
      <c r="P48" s="64">
        <f t="shared" si="4"/>
        <v>1593.5600000000002</v>
      </c>
      <c r="Q48" s="64"/>
      <c r="R48" s="64"/>
      <c r="S48" s="64"/>
    </row>
    <row r="49" spans="1:19" x14ac:dyDescent="0.25">
      <c r="A49">
        <v>230</v>
      </c>
      <c r="B49">
        <v>8</v>
      </c>
      <c r="C49" t="s">
        <v>681</v>
      </c>
      <c r="D49" t="s">
        <v>682</v>
      </c>
      <c r="E49" t="s">
        <v>585</v>
      </c>
      <c r="G49" t="s">
        <v>588</v>
      </c>
      <c r="I49" t="s">
        <v>188</v>
      </c>
      <c r="J49" t="s">
        <v>404</v>
      </c>
      <c r="K49" s="179">
        <v>418.67</v>
      </c>
      <c r="L49" s="64">
        <v>1811.52</v>
      </c>
      <c r="M49" s="64">
        <v>1871.68</v>
      </c>
      <c r="N49" s="64"/>
      <c r="O49" s="64">
        <v>0</v>
      </c>
      <c r="P49" s="64">
        <f t="shared" si="4"/>
        <v>358.51</v>
      </c>
      <c r="Q49" s="64"/>
      <c r="R49" s="64"/>
      <c r="S49" s="64"/>
    </row>
    <row r="50" spans="1:19" x14ac:dyDescent="0.25">
      <c r="A50">
        <v>210</v>
      </c>
      <c r="B50">
        <v>0</v>
      </c>
      <c r="C50" t="s">
        <v>640</v>
      </c>
      <c r="D50" t="s">
        <v>641</v>
      </c>
      <c r="E50" t="s">
        <v>585</v>
      </c>
      <c r="G50" t="s">
        <v>585</v>
      </c>
      <c r="I50" t="s">
        <v>188</v>
      </c>
      <c r="J50" t="s">
        <v>404</v>
      </c>
      <c r="K50" s="179">
        <v>0</v>
      </c>
      <c r="L50" s="64">
        <v>1046</v>
      </c>
      <c r="M50" s="64">
        <v>0</v>
      </c>
      <c r="N50" s="64"/>
      <c r="O50" s="64">
        <v>0</v>
      </c>
      <c r="P50" s="64">
        <f t="shared" si="4"/>
        <v>1046</v>
      </c>
      <c r="Q50" s="64"/>
      <c r="R50" s="64"/>
      <c r="S50" s="64"/>
    </row>
    <row r="51" spans="1:19" x14ac:dyDescent="0.25">
      <c r="A51">
        <v>710</v>
      </c>
      <c r="B51">
        <v>0</v>
      </c>
      <c r="C51" t="s">
        <v>676</v>
      </c>
      <c r="D51" t="s">
        <v>677</v>
      </c>
      <c r="E51" t="s">
        <v>657</v>
      </c>
      <c r="G51" t="s">
        <v>598</v>
      </c>
      <c r="I51" t="s">
        <v>188</v>
      </c>
      <c r="J51" t="s">
        <v>403</v>
      </c>
      <c r="K51" s="179">
        <v>641.15</v>
      </c>
      <c r="L51" s="64">
        <v>1492.05</v>
      </c>
      <c r="M51" s="64">
        <v>1869.53</v>
      </c>
      <c r="N51" s="64"/>
      <c r="O51" s="64">
        <v>0</v>
      </c>
      <c r="P51" s="64">
        <f t="shared" si="4"/>
        <v>263.66999999999985</v>
      </c>
      <c r="Q51" s="64"/>
      <c r="R51" s="64"/>
      <c r="S51" s="64"/>
    </row>
    <row r="52" spans="1:19" x14ac:dyDescent="0.25">
      <c r="A52">
        <v>390</v>
      </c>
      <c r="B52">
        <v>0</v>
      </c>
      <c r="C52" t="s">
        <v>761</v>
      </c>
      <c r="D52" t="s">
        <v>762</v>
      </c>
      <c r="E52" t="s">
        <v>592</v>
      </c>
      <c r="G52" t="s">
        <v>588</v>
      </c>
      <c r="I52" t="s">
        <v>188</v>
      </c>
      <c r="J52" t="s">
        <v>403</v>
      </c>
      <c r="K52" s="179">
        <v>707.49</v>
      </c>
      <c r="L52" s="64">
        <v>12237.18</v>
      </c>
      <c r="M52" s="64">
        <v>8948.39</v>
      </c>
      <c r="N52" s="64"/>
      <c r="O52" s="64">
        <v>24.29</v>
      </c>
      <c r="P52" s="64">
        <f t="shared" si="4"/>
        <v>3971.9900000000007</v>
      </c>
      <c r="Q52" s="64"/>
      <c r="R52" s="64"/>
      <c r="S52" s="64"/>
    </row>
    <row r="53" spans="1:19" x14ac:dyDescent="0.25">
      <c r="A53">
        <v>690</v>
      </c>
      <c r="B53">
        <v>0</v>
      </c>
      <c r="C53" t="s">
        <v>689</v>
      </c>
      <c r="D53" t="s">
        <v>690</v>
      </c>
      <c r="E53" t="s">
        <v>657</v>
      </c>
      <c r="G53" t="s">
        <v>598</v>
      </c>
      <c r="I53" t="s">
        <v>188</v>
      </c>
      <c r="J53" t="s">
        <v>403</v>
      </c>
      <c r="K53" s="179">
        <v>0</v>
      </c>
      <c r="L53" s="64">
        <v>2530.3200000000002</v>
      </c>
      <c r="M53" s="64">
        <v>2058.58</v>
      </c>
      <c r="N53" s="64"/>
      <c r="O53" s="64">
        <v>0</v>
      </c>
      <c r="P53" s="64">
        <f t="shared" si="4"/>
        <v>471.74000000000024</v>
      </c>
      <c r="Q53" s="64"/>
      <c r="R53" s="64"/>
      <c r="S53" s="64"/>
    </row>
    <row r="54" spans="1:19" x14ac:dyDescent="0.25">
      <c r="A54">
        <v>230</v>
      </c>
      <c r="B54">
        <v>11</v>
      </c>
      <c r="C54" t="s">
        <v>737</v>
      </c>
      <c r="D54" t="s">
        <v>738</v>
      </c>
      <c r="E54" t="s">
        <v>585</v>
      </c>
      <c r="G54" t="s">
        <v>632</v>
      </c>
      <c r="I54" t="s">
        <v>188</v>
      </c>
      <c r="J54" t="s">
        <v>403</v>
      </c>
      <c r="K54" s="179">
        <v>552.9</v>
      </c>
      <c r="L54" s="64">
        <v>6049.59</v>
      </c>
      <c r="M54" s="64">
        <v>6012.4</v>
      </c>
      <c r="N54" s="64"/>
      <c r="O54" s="64">
        <v>0</v>
      </c>
      <c r="P54" s="64">
        <f t="shared" si="4"/>
        <v>590.09000000000015</v>
      </c>
      <c r="Q54" s="64"/>
      <c r="R54" s="64"/>
      <c r="S54" s="64"/>
    </row>
    <row r="55" spans="1:19" x14ac:dyDescent="0.25">
      <c r="A55">
        <v>586</v>
      </c>
      <c r="B55">
        <v>0</v>
      </c>
      <c r="C55" t="s">
        <v>735</v>
      </c>
      <c r="D55" t="s">
        <v>736</v>
      </c>
      <c r="E55" t="s">
        <v>592</v>
      </c>
      <c r="G55" t="s">
        <v>619</v>
      </c>
      <c r="I55" t="s">
        <v>188</v>
      </c>
      <c r="J55" t="s">
        <v>403</v>
      </c>
      <c r="K55" s="179">
        <v>0</v>
      </c>
      <c r="L55" s="64">
        <v>6600</v>
      </c>
      <c r="M55" s="64">
        <v>0</v>
      </c>
      <c r="N55" s="64"/>
      <c r="O55" s="64">
        <v>0</v>
      </c>
      <c r="P55" s="64">
        <f t="shared" ref="P55:P72" si="5">K55+L55-M55+N55-O55</f>
        <v>6600</v>
      </c>
      <c r="Q55" s="64"/>
      <c r="R55" s="64"/>
      <c r="S55" s="64"/>
    </row>
    <row r="56" spans="1:19" x14ac:dyDescent="0.25">
      <c r="A56">
        <v>800</v>
      </c>
      <c r="B56">
        <v>0</v>
      </c>
      <c r="C56" t="s">
        <v>773</v>
      </c>
      <c r="D56" t="s">
        <v>774</v>
      </c>
      <c r="E56" t="s">
        <v>595</v>
      </c>
      <c r="G56" t="s">
        <v>601</v>
      </c>
      <c r="I56" t="s">
        <v>188</v>
      </c>
      <c r="J56" t="s">
        <v>403</v>
      </c>
      <c r="K56" s="179">
        <v>1372.73</v>
      </c>
      <c r="L56" s="64">
        <v>21448.13</v>
      </c>
      <c r="M56" s="64">
        <v>15353.45</v>
      </c>
      <c r="N56" s="64"/>
      <c r="O56" s="64">
        <v>121.48</v>
      </c>
      <c r="P56" s="64">
        <f t="shared" si="5"/>
        <v>7345.93</v>
      </c>
      <c r="Q56" s="64"/>
      <c r="R56" s="64"/>
      <c r="S56" s="64"/>
    </row>
    <row r="57" spans="1:19" x14ac:dyDescent="0.25">
      <c r="A57">
        <v>720</v>
      </c>
      <c r="B57">
        <v>0</v>
      </c>
      <c r="C57" t="s">
        <v>769</v>
      </c>
      <c r="D57" t="s">
        <v>770</v>
      </c>
      <c r="E57" t="s">
        <v>657</v>
      </c>
      <c r="G57" t="s">
        <v>598</v>
      </c>
      <c r="I57" t="s">
        <v>188</v>
      </c>
      <c r="J57" t="s">
        <v>403</v>
      </c>
      <c r="K57" s="179">
        <v>2366.6</v>
      </c>
      <c r="L57" s="64">
        <v>15590.05</v>
      </c>
      <c r="M57" s="64">
        <v>14737.47</v>
      </c>
      <c r="N57" s="64"/>
      <c r="O57" s="64">
        <v>582.15</v>
      </c>
      <c r="P57" s="64">
        <f t="shared" si="5"/>
        <v>2637.0299999999984</v>
      </c>
      <c r="Q57" s="64"/>
      <c r="R57" s="64"/>
      <c r="S57" s="64"/>
    </row>
    <row r="58" spans="1:19" x14ac:dyDescent="0.25">
      <c r="A58">
        <v>590</v>
      </c>
      <c r="B58">
        <v>0</v>
      </c>
      <c r="C58" t="s">
        <v>732</v>
      </c>
      <c r="D58" t="s">
        <v>733</v>
      </c>
      <c r="E58" t="s">
        <v>592</v>
      </c>
      <c r="G58" t="s">
        <v>619</v>
      </c>
      <c r="I58" t="s">
        <v>188</v>
      </c>
      <c r="J58" t="s">
        <v>403</v>
      </c>
      <c r="K58" s="179">
        <v>0</v>
      </c>
      <c r="L58" s="64">
        <v>6337.3</v>
      </c>
      <c r="M58" s="64">
        <v>6337.3</v>
      </c>
      <c r="N58" s="64"/>
      <c r="O58" s="64">
        <v>0</v>
      </c>
      <c r="P58" s="64">
        <f t="shared" si="5"/>
        <v>0</v>
      </c>
      <c r="Q58" s="64"/>
      <c r="R58" s="64"/>
      <c r="S58" s="64"/>
    </row>
    <row r="59" spans="1:19" x14ac:dyDescent="0.25">
      <c r="A59">
        <v>700</v>
      </c>
      <c r="B59">
        <v>0</v>
      </c>
      <c r="C59" t="s">
        <v>732</v>
      </c>
      <c r="D59" t="s">
        <v>734</v>
      </c>
      <c r="E59" t="s">
        <v>657</v>
      </c>
      <c r="G59" t="s">
        <v>598</v>
      </c>
      <c r="I59" t="s">
        <v>188</v>
      </c>
      <c r="J59" t="s">
        <v>403</v>
      </c>
      <c r="K59" s="179">
        <v>4406.3</v>
      </c>
      <c r="L59" s="64">
        <v>2000</v>
      </c>
      <c r="M59" s="64">
        <v>3733.2</v>
      </c>
      <c r="N59" s="64"/>
      <c r="O59" s="64">
        <v>0</v>
      </c>
      <c r="P59" s="64">
        <f t="shared" si="5"/>
        <v>2673.1000000000004</v>
      </c>
      <c r="Q59" s="64"/>
      <c r="R59" s="64"/>
      <c r="S59" s="64"/>
    </row>
    <row r="60" spans="1:19" x14ac:dyDescent="0.25">
      <c r="A60">
        <v>230</v>
      </c>
      <c r="B60">
        <v>6</v>
      </c>
      <c r="C60" t="s">
        <v>666</v>
      </c>
      <c r="D60" t="s">
        <v>667</v>
      </c>
      <c r="E60" t="s">
        <v>585</v>
      </c>
      <c r="G60" t="s">
        <v>657</v>
      </c>
      <c r="I60" t="s">
        <v>188</v>
      </c>
      <c r="J60" t="s">
        <v>403</v>
      </c>
      <c r="K60" s="179">
        <v>746.64</v>
      </c>
      <c r="L60" s="64">
        <v>1144.3599999999999</v>
      </c>
      <c r="M60" s="64">
        <v>1254.1600000000001</v>
      </c>
      <c r="N60" s="64"/>
      <c r="O60" s="64">
        <v>0</v>
      </c>
      <c r="P60" s="64">
        <f t="shared" si="5"/>
        <v>636.83999999999992</v>
      </c>
      <c r="Q60" s="64"/>
      <c r="R60" s="64"/>
      <c r="S60" s="64"/>
    </row>
    <row r="61" spans="1:19" x14ac:dyDescent="0.25">
      <c r="A61">
        <v>225</v>
      </c>
      <c r="B61">
        <v>0</v>
      </c>
      <c r="C61" t="s">
        <v>666</v>
      </c>
      <c r="D61" t="s">
        <v>717</v>
      </c>
      <c r="E61" t="s">
        <v>585</v>
      </c>
      <c r="G61" t="s">
        <v>588</v>
      </c>
      <c r="I61" t="s">
        <v>188</v>
      </c>
      <c r="J61" t="s">
        <v>403</v>
      </c>
      <c r="K61" s="179">
        <v>1268.8</v>
      </c>
      <c r="L61" s="64">
        <v>3220.8</v>
      </c>
      <c r="M61" s="64">
        <v>3220.8</v>
      </c>
      <c r="N61" s="64"/>
      <c r="O61" s="64">
        <v>0</v>
      </c>
      <c r="P61" s="64">
        <f t="shared" si="5"/>
        <v>1268.8000000000002</v>
      </c>
      <c r="Q61" s="64"/>
      <c r="R61" s="64"/>
      <c r="S61" s="64"/>
    </row>
    <row r="62" spans="1:19" x14ac:dyDescent="0.25">
      <c r="A62">
        <v>220</v>
      </c>
      <c r="B62">
        <v>0</v>
      </c>
      <c r="C62" t="s">
        <v>666</v>
      </c>
      <c r="D62" t="s">
        <v>755</v>
      </c>
      <c r="E62" t="s">
        <v>585</v>
      </c>
      <c r="G62" t="s">
        <v>634</v>
      </c>
      <c r="I62" t="s">
        <v>188</v>
      </c>
      <c r="J62" t="s">
        <v>403</v>
      </c>
      <c r="K62" s="179">
        <v>991.25</v>
      </c>
      <c r="L62" s="64">
        <v>9646.85</v>
      </c>
      <c r="M62" s="64">
        <v>8718.7999999999993</v>
      </c>
      <c r="N62" s="64"/>
      <c r="O62" s="64">
        <v>48.8</v>
      </c>
      <c r="P62" s="64">
        <f t="shared" si="5"/>
        <v>1870.5000000000011</v>
      </c>
      <c r="Q62" s="64"/>
      <c r="R62" s="64"/>
      <c r="S62" s="64"/>
    </row>
    <row r="63" spans="1:19" x14ac:dyDescent="0.25">
      <c r="A63">
        <v>90</v>
      </c>
      <c r="B63">
        <v>0</v>
      </c>
      <c r="C63" t="s">
        <v>722</v>
      </c>
      <c r="D63" t="s">
        <v>723</v>
      </c>
      <c r="E63" t="s">
        <v>585</v>
      </c>
      <c r="G63" t="s">
        <v>632</v>
      </c>
      <c r="I63" t="s">
        <v>188</v>
      </c>
      <c r="J63" t="s">
        <v>407</v>
      </c>
      <c r="K63" s="179">
        <v>814.81</v>
      </c>
      <c r="L63" s="64">
        <v>4345.8500000000004</v>
      </c>
      <c r="M63" s="64">
        <v>5160.66</v>
      </c>
      <c r="N63" s="64"/>
      <c r="O63" s="64">
        <v>0</v>
      </c>
      <c r="P63" s="64">
        <f t="shared" si="5"/>
        <v>0</v>
      </c>
      <c r="Q63" s="64"/>
      <c r="R63" s="64"/>
      <c r="S63" s="64"/>
    </row>
    <row r="64" spans="1:19" x14ac:dyDescent="0.25">
      <c r="A64">
        <v>1020</v>
      </c>
      <c r="B64">
        <v>0</v>
      </c>
      <c r="C64" t="s">
        <v>645</v>
      </c>
      <c r="D64" t="s">
        <v>646</v>
      </c>
      <c r="E64" t="s">
        <v>585</v>
      </c>
      <c r="G64" t="s">
        <v>588</v>
      </c>
      <c r="I64" t="s">
        <v>188</v>
      </c>
      <c r="K64" s="179">
        <v>0</v>
      </c>
      <c r="L64" s="64">
        <v>1189.5999999999999</v>
      </c>
      <c r="M64" s="64">
        <v>829.6</v>
      </c>
      <c r="N64" s="64"/>
      <c r="O64" s="64">
        <v>0</v>
      </c>
      <c r="P64" s="64">
        <f t="shared" si="5"/>
        <v>359.99999999999989</v>
      </c>
      <c r="Q64" s="64"/>
      <c r="R64" s="64"/>
      <c r="S64" s="64"/>
    </row>
    <row r="65" spans="1:19" x14ac:dyDescent="0.25">
      <c r="A65">
        <v>1128</v>
      </c>
      <c r="B65">
        <v>0</v>
      </c>
      <c r="C65" t="s">
        <v>645</v>
      </c>
      <c r="D65" t="s">
        <v>779</v>
      </c>
      <c r="E65" t="s">
        <v>619</v>
      </c>
      <c r="G65" t="s">
        <v>585</v>
      </c>
      <c r="I65" t="s">
        <v>188</v>
      </c>
      <c r="K65" s="179">
        <v>0</v>
      </c>
      <c r="L65" s="64">
        <v>27837.599999999999</v>
      </c>
      <c r="M65" s="64">
        <v>0</v>
      </c>
      <c r="N65" s="64"/>
      <c r="O65" s="64">
        <v>0</v>
      </c>
      <c r="P65" s="64">
        <f t="shared" si="5"/>
        <v>27837.599999999999</v>
      </c>
      <c r="Q65" s="64"/>
      <c r="R65" s="64"/>
      <c r="S65" s="64"/>
    </row>
    <row r="66" spans="1:19" x14ac:dyDescent="0.25">
      <c r="A66">
        <v>1093</v>
      </c>
      <c r="B66">
        <v>0</v>
      </c>
      <c r="C66" t="s">
        <v>645</v>
      </c>
      <c r="D66" t="s">
        <v>792</v>
      </c>
      <c r="E66" t="s">
        <v>595</v>
      </c>
      <c r="G66" t="s">
        <v>601</v>
      </c>
      <c r="I66" t="s">
        <v>188</v>
      </c>
      <c r="K66" s="179">
        <v>0</v>
      </c>
      <c r="L66" s="64">
        <v>56771.92</v>
      </c>
      <c r="M66" s="64">
        <v>0</v>
      </c>
      <c r="N66" s="64"/>
      <c r="O66" s="64">
        <v>0</v>
      </c>
      <c r="P66" s="64">
        <f t="shared" si="5"/>
        <v>56771.92</v>
      </c>
      <c r="Q66" s="64"/>
      <c r="R66" s="64"/>
      <c r="S66" s="64"/>
    </row>
    <row r="67" spans="1:19" x14ac:dyDescent="0.25">
      <c r="A67">
        <v>1140</v>
      </c>
      <c r="B67">
        <v>0</v>
      </c>
      <c r="C67" t="s">
        <v>715</v>
      </c>
      <c r="D67" t="s">
        <v>716</v>
      </c>
      <c r="E67" t="s">
        <v>634</v>
      </c>
      <c r="G67" t="s">
        <v>585</v>
      </c>
      <c r="I67" t="s">
        <v>188</v>
      </c>
      <c r="K67" s="179">
        <v>0</v>
      </c>
      <c r="L67" s="64">
        <v>4400</v>
      </c>
      <c r="M67" s="64">
        <v>4400</v>
      </c>
      <c r="N67" s="64"/>
      <c r="O67" s="64">
        <v>0</v>
      </c>
      <c r="P67" s="64">
        <f t="shared" si="5"/>
        <v>0</v>
      </c>
      <c r="Q67" s="64"/>
      <c r="R67" s="64"/>
      <c r="S67" s="64"/>
    </row>
    <row r="68" spans="1:19" x14ac:dyDescent="0.25">
      <c r="A68">
        <v>1114</v>
      </c>
      <c r="B68">
        <v>0</v>
      </c>
      <c r="C68" t="s">
        <v>715</v>
      </c>
      <c r="D68" t="s">
        <v>758</v>
      </c>
      <c r="E68" t="s">
        <v>634</v>
      </c>
      <c r="G68" t="s">
        <v>585</v>
      </c>
      <c r="I68" t="s">
        <v>188</v>
      </c>
      <c r="K68" s="179">
        <v>0</v>
      </c>
      <c r="L68" s="64">
        <v>11597.9</v>
      </c>
      <c r="M68" s="64">
        <v>0</v>
      </c>
      <c r="N68" s="64"/>
      <c r="O68" s="64">
        <v>0</v>
      </c>
      <c r="P68" s="64">
        <f t="shared" si="5"/>
        <v>11597.9</v>
      </c>
      <c r="Q68" s="64"/>
      <c r="R68" s="64"/>
      <c r="S68" s="64"/>
    </row>
    <row r="69" spans="1:19" x14ac:dyDescent="0.25">
      <c r="A69">
        <v>1097</v>
      </c>
      <c r="B69">
        <v>0</v>
      </c>
      <c r="C69" t="s">
        <v>715</v>
      </c>
      <c r="D69" t="s">
        <v>771</v>
      </c>
      <c r="E69" t="s">
        <v>657</v>
      </c>
      <c r="G69" t="s">
        <v>598</v>
      </c>
      <c r="I69" t="s">
        <v>188</v>
      </c>
      <c r="K69" s="179">
        <v>0</v>
      </c>
      <c r="L69" s="64">
        <v>21490.799999999999</v>
      </c>
      <c r="M69" s="64">
        <v>0</v>
      </c>
      <c r="N69" s="64"/>
      <c r="O69" s="64">
        <v>0</v>
      </c>
      <c r="P69" s="64">
        <f t="shared" si="5"/>
        <v>21490.799999999999</v>
      </c>
      <c r="Q69" s="64"/>
      <c r="R69" s="64"/>
      <c r="S69" s="64"/>
    </row>
    <row r="70" spans="1:19" x14ac:dyDescent="0.25">
      <c r="A70">
        <v>1094</v>
      </c>
      <c r="B70">
        <v>0</v>
      </c>
      <c r="C70" t="s">
        <v>715</v>
      </c>
      <c r="D70" t="s">
        <v>785</v>
      </c>
      <c r="E70" t="s">
        <v>657</v>
      </c>
      <c r="G70" t="s">
        <v>598</v>
      </c>
      <c r="I70" t="s">
        <v>188</v>
      </c>
      <c r="K70" s="179">
        <v>0</v>
      </c>
      <c r="L70" s="64">
        <v>34615.599999999999</v>
      </c>
      <c r="M70" s="64">
        <v>0</v>
      </c>
      <c r="N70" s="64"/>
      <c r="O70" s="64">
        <v>0</v>
      </c>
      <c r="P70" s="64">
        <f t="shared" si="5"/>
        <v>34615.599999999999</v>
      </c>
      <c r="Q70" s="64"/>
      <c r="R70" s="64"/>
      <c r="S70" s="64"/>
    </row>
    <row r="71" spans="1:19" x14ac:dyDescent="0.25">
      <c r="A71">
        <v>1070</v>
      </c>
      <c r="B71">
        <v>0</v>
      </c>
      <c r="C71" t="s">
        <v>715</v>
      </c>
      <c r="D71" t="s">
        <v>794</v>
      </c>
      <c r="E71" t="s">
        <v>634</v>
      </c>
      <c r="G71" t="s">
        <v>585</v>
      </c>
      <c r="I71" t="s">
        <v>188</v>
      </c>
      <c r="K71" s="179">
        <v>49493.09</v>
      </c>
      <c r="L71" s="64">
        <v>49841.73</v>
      </c>
      <c r="M71" s="64">
        <v>24098.32</v>
      </c>
      <c r="N71" s="64"/>
      <c r="O71" s="64">
        <v>0</v>
      </c>
      <c r="P71" s="64">
        <f t="shared" si="5"/>
        <v>75236.5</v>
      </c>
      <c r="Q71" s="64"/>
      <c r="R71" s="64"/>
      <c r="S71" s="64"/>
    </row>
    <row r="72" spans="1:19" x14ac:dyDescent="0.25">
      <c r="A72">
        <v>1315</v>
      </c>
      <c r="B72">
        <v>0</v>
      </c>
      <c r="C72" t="s">
        <v>749</v>
      </c>
      <c r="D72" t="s">
        <v>750</v>
      </c>
      <c r="E72" t="s">
        <v>634</v>
      </c>
      <c r="G72" t="s">
        <v>585</v>
      </c>
      <c r="I72" t="s">
        <v>188</v>
      </c>
      <c r="K72" s="179">
        <v>9887.2000000000007</v>
      </c>
      <c r="L72" s="64">
        <v>0</v>
      </c>
      <c r="M72" s="64">
        <v>0</v>
      </c>
      <c r="N72" s="64"/>
      <c r="O72" s="64">
        <v>0</v>
      </c>
      <c r="P72" s="64">
        <f t="shared" si="5"/>
        <v>9887.2000000000007</v>
      </c>
      <c r="Q72" s="64"/>
      <c r="R72" s="64"/>
      <c r="S72" s="64"/>
    </row>
    <row r="74" spans="1:19" s="68" customFormat="1" x14ac:dyDescent="0.25">
      <c r="D74" s="68" t="s">
        <v>123</v>
      </c>
      <c r="I74" s="68" t="s">
        <v>188</v>
      </c>
      <c r="K74" s="67">
        <f>SUM(K21:K73)</f>
        <v>84516.87</v>
      </c>
      <c r="L74" s="67">
        <f t="shared" ref="L74:P74" si="6">SUM(L21:L73)</f>
        <v>336713.14</v>
      </c>
      <c r="M74" s="67">
        <f t="shared" si="6"/>
        <v>140052.26000000004</v>
      </c>
      <c r="N74" s="67">
        <f t="shared" si="6"/>
        <v>0</v>
      </c>
      <c r="O74" s="67">
        <f t="shared" si="6"/>
        <v>3392.14</v>
      </c>
      <c r="P74" s="67">
        <f t="shared" si="6"/>
        <v>277785.61000000004</v>
      </c>
    </row>
    <row r="78" spans="1:19" s="68" customFormat="1" x14ac:dyDescent="0.25">
      <c r="D78" s="68" t="s">
        <v>124</v>
      </c>
      <c r="I78" s="68" t="s">
        <v>189</v>
      </c>
      <c r="K78" s="67">
        <f>SUM(K75:K77)</f>
        <v>0</v>
      </c>
      <c r="L78" s="67">
        <f t="shared" ref="L78:P78" si="7">SUM(L75:L77)</f>
        <v>0</v>
      </c>
      <c r="M78" s="67">
        <f t="shared" si="7"/>
        <v>0</v>
      </c>
      <c r="N78" s="67">
        <f t="shared" si="7"/>
        <v>0</v>
      </c>
      <c r="O78" s="67">
        <f t="shared" si="7"/>
        <v>0</v>
      </c>
      <c r="P78" s="67">
        <f t="shared" si="7"/>
        <v>0</v>
      </c>
    </row>
    <row r="82" spans="1:19" s="68" customFormat="1" x14ac:dyDescent="0.25">
      <c r="D82" s="68" t="s">
        <v>179</v>
      </c>
      <c r="I82" s="68" t="s">
        <v>190</v>
      </c>
      <c r="K82" s="67">
        <f>SUM(K79:K81)</f>
        <v>0</v>
      </c>
      <c r="L82" s="67">
        <f t="shared" ref="L82:P82" si="8">SUM(L79:L81)</f>
        <v>0</v>
      </c>
      <c r="M82" s="67">
        <f t="shared" si="8"/>
        <v>0</v>
      </c>
      <c r="N82" s="67">
        <f t="shared" si="8"/>
        <v>0</v>
      </c>
      <c r="O82" s="67">
        <f t="shared" si="8"/>
        <v>0</v>
      </c>
      <c r="P82" s="67">
        <f t="shared" si="8"/>
        <v>0</v>
      </c>
    </row>
    <row r="85" spans="1:19" x14ac:dyDescent="0.25">
      <c r="A85">
        <v>575</v>
      </c>
      <c r="B85">
        <v>0</v>
      </c>
      <c r="C85" t="s">
        <v>724</v>
      </c>
      <c r="D85" t="s">
        <v>725</v>
      </c>
      <c r="E85" t="s">
        <v>592</v>
      </c>
      <c r="G85" t="s">
        <v>588</v>
      </c>
      <c r="I85" t="s">
        <v>191</v>
      </c>
      <c r="J85" t="s">
        <v>405</v>
      </c>
      <c r="K85" s="179">
        <v>2700</v>
      </c>
      <c r="L85" s="64">
        <v>2700</v>
      </c>
      <c r="M85" s="64">
        <v>2500</v>
      </c>
      <c r="N85" s="64"/>
      <c r="O85" s="64">
        <v>200</v>
      </c>
      <c r="P85" s="64">
        <f t="shared" ref="P85:P109" si="9">K85+L85-M85+N85-O85</f>
        <v>2700</v>
      </c>
      <c r="Q85" s="64"/>
      <c r="R85" s="64"/>
      <c r="S85" s="64"/>
    </row>
    <row r="86" spans="1:19" x14ac:dyDescent="0.25">
      <c r="A86">
        <v>110</v>
      </c>
      <c r="B86">
        <v>0</v>
      </c>
      <c r="C86" t="s">
        <v>700</v>
      </c>
      <c r="D86" t="s">
        <v>701</v>
      </c>
      <c r="E86" t="s">
        <v>585</v>
      </c>
      <c r="G86" t="s">
        <v>588</v>
      </c>
      <c r="I86" t="s">
        <v>191</v>
      </c>
      <c r="J86" t="s">
        <v>405</v>
      </c>
      <c r="K86" s="179">
        <v>0</v>
      </c>
      <c r="L86" s="64">
        <v>3233.44</v>
      </c>
      <c r="M86" s="64">
        <v>3130</v>
      </c>
      <c r="N86" s="64"/>
      <c r="O86" s="64">
        <v>0</v>
      </c>
      <c r="P86" s="64">
        <f t="shared" si="9"/>
        <v>103.44000000000005</v>
      </c>
      <c r="Q86" s="64"/>
      <c r="R86" s="64"/>
      <c r="S86" s="64"/>
    </row>
    <row r="87" spans="1:19" x14ac:dyDescent="0.25">
      <c r="A87">
        <v>335</v>
      </c>
      <c r="B87">
        <v>0</v>
      </c>
      <c r="C87" t="s">
        <v>728</v>
      </c>
      <c r="D87" t="s">
        <v>729</v>
      </c>
      <c r="E87" t="s">
        <v>585</v>
      </c>
      <c r="G87" t="s">
        <v>592</v>
      </c>
      <c r="I87" t="s">
        <v>191</v>
      </c>
      <c r="J87" t="s">
        <v>405</v>
      </c>
      <c r="K87" s="179">
        <v>4100</v>
      </c>
      <c r="L87" s="64">
        <v>1600</v>
      </c>
      <c r="M87" s="64">
        <v>0</v>
      </c>
      <c r="N87" s="64"/>
      <c r="O87" s="64">
        <v>0</v>
      </c>
      <c r="P87" s="64">
        <f t="shared" si="9"/>
        <v>5700</v>
      </c>
      <c r="Q87" s="64"/>
      <c r="R87" s="64"/>
      <c r="S87" s="64"/>
    </row>
    <row r="88" spans="1:19" x14ac:dyDescent="0.25">
      <c r="A88">
        <v>630</v>
      </c>
      <c r="B88">
        <v>0</v>
      </c>
      <c r="C88" t="s">
        <v>611</v>
      </c>
      <c r="D88" t="s">
        <v>612</v>
      </c>
      <c r="E88" t="s">
        <v>598</v>
      </c>
      <c r="G88" t="s">
        <v>588</v>
      </c>
      <c r="I88" t="s">
        <v>191</v>
      </c>
      <c r="J88" t="s">
        <v>405</v>
      </c>
      <c r="K88" s="179">
        <v>0</v>
      </c>
      <c r="L88" s="64">
        <v>525.48</v>
      </c>
      <c r="M88" s="64">
        <v>525.48</v>
      </c>
      <c r="N88" s="64"/>
      <c r="O88" s="64">
        <v>0</v>
      </c>
      <c r="P88" s="64">
        <f t="shared" si="9"/>
        <v>0</v>
      </c>
      <c r="Q88" s="64"/>
      <c r="R88" s="64"/>
      <c r="S88" s="64"/>
    </row>
    <row r="89" spans="1:19" x14ac:dyDescent="0.25">
      <c r="A89">
        <v>440</v>
      </c>
      <c r="B89">
        <v>0</v>
      </c>
      <c r="C89" t="s">
        <v>611</v>
      </c>
      <c r="D89" t="s">
        <v>620</v>
      </c>
      <c r="E89" t="s">
        <v>585</v>
      </c>
      <c r="G89" t="s">
        <v>621</v>
      </c>
      <c r="I89" t="s">
        <v>191</v>
      </c>
      <c r="J89" t="s">
        <v>405</v>
      </c>
      <c r="K89" s="179">
        <v>340</v>
      </c>
      <c r="L89" s="64">
        <v>308</v>
      </c>
      <c r="M89" s="64">
        <v>155</v>
      </c>
      <c r="N89" s="64"/>
      <c r="O89" s="64">
        <v>185</v>
      </c>
      <c r="P89" s="64">
        <f t="shared" si="9"/>
        <v>308</v>
      </c>
      <c r="Q89" s="64"/>
      <c r="R89" s="64"/>
      <c r="S89" s="64"/>
    </row>
    <row r="90" spans="1:19" x14ac:dyDescent="0.25">
      <c r="A90">
        <v>270</v>
      </c>
      <c r="B90">
        <v>0</v>
      </c>
      <c r="C90" t="s">
        <v>611</v>
      </c>
      <c r="D90" t="s">
        <v>639</v>
      </c>
      <c r="E90" t="s">
        <v>585</v>
      </c>
      <c r="G90" t="s">
        <v>588</v>
      </c>
      <c r="I90" t="s">
        <v>191</v>
      </c>
      <c r="J90" t="s">
        <v>405</v>
      </c>
      <c r="K90" s="179">
        <v>1043</v>
      </c>
      <c r="L90" s="64">
        <v>0</v>
      </c>
      <c r="M90" s="64">
        <v>1042.79</v>
      </c>
      <c r="N90" s="64"/>
      <c r="O90" s="64">
        <v>0.21</v>
      </c>
      <c r="P90" s="64">
        <f t="shared" si="9"/>
        <v>3.6387559632089506E-14</v>
      </c>
      <c r="Q90" s="64"/>
      <c r="R90" s="64"/>
      <c r="S90" s="64"/>
    </row>
    <row r="91" spans="1:19" x14ac:dyDescent="0.25">
      <c r="A91">
        <v>570</v>
      </c>
      <c r="B91">
        <v>0</v>
      </c>
      <c r="C91" t="s">
        <v>611</v>
      </c>
      <c r="D91" t="s">
        <v>745</v>
      </c>
      <c r="E91" t="s">
        <v>592</v>
      </c>
      <c r="G91" t="s">
        <v>588</v>
      </c>
      <c r="I91" t="s">
        <v>191</v>
      </c>
      <c r="J91" t="s">
        <v>405</v>
      </c>
      <c r="K91" s="179">
        <v>5195.3500000000004</v>
      </c>
      <c r="L91" s="64">
        <v>2700</v>
      </c>
      <c r="M91" s="64">
        <v>4163.92</v>
      </c>
      <c r="N91" s="64"/>
      <c r="O91" s="64">
        <v>0</v>
      </c>
      <c r="P91" s="64">
        <f t="shared" si="9"/>
        <v>3731.4300000000003</v>
      </c>
      <c r="Q91" s="64"/>
      <c r="R91" s="64"/>
      <c r="S91" s="64"/>
    </row>
    <row r="92" spans="1:19" x14ac:dyDescent="0.25">
      <c r="A92">
        <v>660</v>
      </c>
      <c r="B92">
        <v>0</v>
      </c>
      <c r="C92" t="s">
        <v>617</v>
      </c>
      <c r="D92" t="s">
        <v>618</v>
      </c>
      <c r="E92" t="s">
        <v>619</v>
      </c>
      <c r="G92" t="s">
        <v>585</v>
      </c>
      <c r="I92" t="s">
        <v>191</v>
      </c>
      <c r="J92" t="s">
        <v>405</v>
      </c>
      <c r="K92" s="179">
        <v>0</v>
      </c>
      <c r="L92" s="64">
        <v>602</v>
      </c>
      <c r="M92" s="64">
        <v>602</v>
      </c>
      <c r="N92" s="64"/>
      <c r="O92" s="64">
        <v>0</v>
      </c>
      <c r="P92" s="64">
        <f t="shared" si="9"/>
        <v>0</v>
      </c>
      <c r="Q92" s="64"/>
      <c r="R92" s="64"/>
      <c r="S92" s="64"/>
    </row>
    <row r="93" spans="1:19" x14ac:dyDescent="0.25">
      <c r="A93">
        <v>240</v>
      </c>
      <c r="B93">
        <v>0</v>
      </c>
      <c r="C93" t="s">
        <v>630</v>
      </c>
      <c r="D93" t="s">
        <v>631</v>
      </c>
      <c r="E93" t="s">
        <v>585</v>
      </c>
      <c r="G93" t="s">
        <v>632</v>
      </c>
      <c r="I93" t="s">
        <v>191</v>
      </c>
      <c r="J93" t="s">
        <v>405</v>
      </c>
      <c r="K93" s="179">
        <v>500</v>
      </c>
      <c r="L93" s="64">
        <v>500</v>
      </c>
      <c r="M93" s="64">
        <v>141.94999999999999</v>
      </c>
      <c r="N93" s="64"/>
      <c r="O93" s="64">
        <v>358.05</v>
      </c>
      <c r="P93" s="64">
        <f t="shared" si="9"/>
        <v>499.99999999999994</v>
      </c>
      <c r="Q93" s="64"/>
      <c r="R93" s="64"/>
      <c r="S93" s="64"/>
    </row>
    <row r="94" spans="1:19" x14ac:dyDescent="0.25">
      <c r="A94">
        <v>615</v>
      </c>
      <c r="B94">
        <v>0</v>
      </c>
      <c r="C94" t="s">
        <v>615</v>
      </c>
      <c r="D94" t="s">
        <v>616</v>
      </c>
      <c r="E94" t="s">
        <v>598</v>
      </c>
      <c r="G94" t="s">
        <v>588</v>
      </c>
      <c r="I94" t="s">
        <v>191</v>
      </c>
      <c r="J94" t="s">
        <v>405</v>
      </c>
      <c r="K94" s="179">
        <v>0</v>
      </c>
      <c r="L94" s="64">
        <v>586</v>
      </c>
      <c r="M94" s="64">
        <v>586</v>
      </c>
      <c r="N94" s="64"/>
      <c r="O94" s="64">
        <v>0</v>
      </c>
      <c r="P94" s="64">
        <f t="shared" si="9"/>
        <v>0</v>
      </c>
      <c r="Q94" s="64"/>
      <c r="R94" s="64"/>
      <c r="S94" s="64"/>
    </row>
    <row r="95" spans="1:19" x14ac:dyDescent="0.25">
      <c r="A95">
        <v>605</v>
      </c>
      <c r="B95">
        <v>0</v>
      </c>
      <c r="C95" t="s">
        <v>615</v>
      </c>
      <c r="D95" t="s">
        <v>622</v>
      </c>
      <c r="E95" t="s">
        <v>598</v>
      </c>
      <c r="G95" t="s">
        <v>588</v>
      </c>
      <c r="I95" t="s">
        <v>191</v>
      </c>
      <c r="J95" t="s">
        <v>405</v>
      </c>
      <c r="K95" s="179">
        <v>0</v>
      </c>
      <c r="L95" s="64">
        <v>755.1</v>
      </c>
      <c r="M95" s="64">
        <v>0</v>
      </c>
      <c r="N95" s="64"/>
      <c r="O95" s="64">
        <v>0</v>
      </c>
      <c r="P95" s="64">
        <f t="shared" si="9"/>
        <v>755.1</v>
      </c>
      <c r="Q95" s="64"/>
      <c r="R95" s="64"/>
      <c r="S95" s="64"/>
    </row>
    <row r="96" spans="1:19" x14ac:dyDescent="0.25">
      <c r="A96">
        <v>222</v>
      </c>
      <c r="B96">
        <v>0</v>
      </c>
      <c r="C96" t="s">
        <v>615</v>
      </c>
      <c r="D96" t="s">
        <v>623</v>
      </c>
      <c r="E96" t="s">
        <v>585</v>
      </c>
      <c r="G96" t="s">
        <v>588</v>
      </c>
      <c r="I96" t="s">
        <v>191</v>
      </c>
      <c r="J96" t="s">
        <v>405</v>
      </c>
      <c r="K96" s="179">
        <v>0</v>
      </c>
      <c r="L96" s="64">
        <v>780.13</v>
      </c>
      <c r="M96" s="64">
        <v>780.13</v>
      </c>
      <c r="N96" s="64"/>
      <c r="O96" s="64">
        <v>0</v>
      </c>
      <c r="P96" s="64">
        <f t="shared" si="9"/>
        <v>0</v>
      </c>
      <c r="Q96" s="64"/>
      <c r="R96" s="64"/>
      <c r="S96" s="64"/>
    </row>
    <row r="97" spans="1:19" x14ac:dyDescent="0.25">
      <c r="A97">
        <v>560</v>
      </c>
      <c r="B97">
        <v>0</v>
      </c>
      <c r="C97" t="s">
        <v>615</v>
      </c>
      <c r="D97" t="s">
        <v>629</v>
      </c>
      <c r="E97" t="s">
        <v>592</v>
      </c>
      <c r="G97" t="s">
        <v>588</v>
      </c>
      <c r="I97" t="s">
        <v>191</v>
      </c>
      <c r="J97" t="s">
        <v>405</v>
      </c>
      <c r="K97" s="179">
        <v>317.24</v>
      </c>
      <c r="L97" s="64">
        <v>533.27</v>
      </c>
      <c r="M97" s="64">
        <v>117.12</v>
      </c>
      <c r="N97" s="64"/>
      <c r="O97" s="64">
        <v>200.12</v>
      </c>
      <c r="P97" s="64">
        <f t="shared" si="9"/>
        <v>533.27</v>
      </c>
      <c r="Q97" s="64"/>
      <c r="R97" s="64"/>
      <c r="S97" s="64"/>
    </row>
    <row r="98" spans="1:19" x14ac:dyDescent="0.25">
      <c r="A98">
        <v>913</v>
      </c>
      <c r="B98">
        <v>0</v>
      </c>
      <c r="C98" t="s">
        <v>615</v>
      </c>
      <c r="D98" t="s">
        <v>679</v>
      </c>
      <c r="E98" t="s">
        <v>591</v>
      </c>
      <c r="G98" t="s">
        <v>588</v>
      </c>
      <c r="I98" t="s">
        <v>191</v>
      </c>
      <c r="J98" t="s">
        <v>405</v>
      </c>
      <c r="K98" s="179">
        <v>177.28</v>
      </c>
      <c r="L98" s="64">
        <v>1968.96</v>
      </c>
      <c r="M98" s="64">
        <v>1968.73</v>
      </c>
      <c r="N98" s="64"/>
      <c r="O98" s="64">
        <v>177.28</v>
      </c>
      <c r="P98" s="64">
        <f t="shared" si="9"/>
        <v>0.23000000000021714</v>
      </c>
      <c r="Q98" s="64"/>
      <c r="R98" s="64"/>
      <c r="S98" s="64"/>
    </row>
    <row r="99" spans="1:19" x14ac:dyDescent="0.25">
      <c r="A99">
        <v>939</v>
      </c>
      <c r="B99">
        <v>0</v>
      </c>
      <c r="C99" t="s">
        <v>615</v>
      </c>
      <c r="D99" t="s">
        <v>688</v>
      </c>
      <c r="E99" t="s">
        <v>591</v>
      </c>
      <c r="G99" t="s">
        <v>588</v>
      </c>
      <c r="I99" t="s">
        <v>191</v>
      </c>
      <c r="J99" t="s">
        <v>405</v>
      </c>
      <c r="K99" s="179">
        <v>120</v>
      </c>
      <c r="L99" s="64">
        <v>2344</v>
      </c>
      <c r="M99" s="64">
        <v>2344</v>
      </c>
      <c r="N99" s="64"/>
      <c r="O99" s="64">
        <v>120</v>
      </c>
      <c r="P99" s="64">
        <f t="shared" si="9"/>
        <v>0</v>
      </c>
      <c r="Q99" s="64"/>
      <c r="R99" s="64"/>
      <c r="S99" s="64"/>
    </row>
    <row r="100" spans="1:19" x14ac:dyDescent="0.25">
      <c r="A100">
        <v>951</v>
      </c>
      <c r="B100">
        <v>0</v>
      </c>
      <c r="C100" t="s">
        <v>615</v>
      </c>
      <c r="D100" t="s">
        <v>696</v>
      </c>
      <c r="E100" t="s">
        <v>697</v>
      </c>
      <c r="G100" t="s">
        <v>588</v>
      </c>
      <c r="I100" t="s">
        <v>191</v>
      </c>
      <c r="J100" t="s">
        <v>405</v>
      </c>
      <c r="K100" s="179">
        <v>942.1</v>
      </c>
      <c r="L100" s="64">
        <v>2200</v>
      </c>
      <c r="M100" s="64">
        <v>1363.02</v>
      </c>
      <c r="N100" s="64"/>
      <c r="O100" s="64">
        <v>0</v>
      </c>
      <c r="P100" s="64">
        <f t="shared" si="9"/>
        <v>1779.08</v>
      </c>
      <c r="Q100" s="64"/>
      <c r="R100" s="64"/>
      <c r="S100" s="64"/>
    </row>
    <row r="101" spans="1:19" x14ac:dyDescent="0.25">
      <c r="A101">
        <v>911</v>
      </c>
      <c r="B101">
        <v>0</v>
      </c>
      <c r="C101" t="s">
        <v>615</v>
      </c>
      <c r="D101" t="s">
        <v>698</v>
      </c>
      <c r="E101" t="s">
        <v>591</v>
      </c>
      <c r="G101" t="s">
        <v>585</v>
      </c>
      <c r="I101" t="s">
        <v>191</v>
      </c>
      <c r="J101" t="s">
        <v>405</v>
      </c>
      <c r="K101" s="179">
        <v>1520</v>
      </c>
      <c r="L101" s="64">
        <v>1670.56</v>
      </c>
      <c r="M101" s="64">
        <v>2497.0500000000002</v>
      </c>
      <c r="N101" s="64"/>
      <c r="O101" s="64">
        <v>25.29</v>
      </c>
      <c r="P101" s="64">
        <f t="shared" si="9"/>
        <v>668.2199999999998</v>
      </c>
      <c r="Q101" s="64"/>
      <c r="R101" s="64"/>
      <c r="S101" s="64"/>
    </row>
    <row r="102" spans="1:19" x14ac:dyDescent="0.25">
      <c r="A102">
        <v>924</v>
      </c>
      <c r="B102">
        <v>0</v>
      </c>
      <c r="C102" t="s">
        <v>615</v>
      </c>
      <c r="D102" t="s">
        <v>699</v>
      </c>
      <c r="E102" t="s">
        <v>591</v>
      </c>
      <c r="G102" t="s">
        <v>588</v>
      </c>
      <c r="I102" t="s">
        <v>191</v>
      </c>
      <c r="J102" t="s">
        <v>405</v>
      </c>
      <c r="K102" s="179">
        <v>80</v>
      </c>
      <c r="L102" s="64">
        <v>3120</v>
      </c>
      <c r="M102" s="64">
        <v>3120</v>
      </c>
      <c r="N102" s="64"/>
      <c r="O102" s="64">
        <v>80</v>
      </c>
      <c r="P102" s="64">
        <f t="shared" si="9"/>
        <v>0</v>
      </c>
      <c r="Q102" s="64"/>
      <c r="R102" s="64"/>
      <c r="S102" s="64"/>
    </row>
    <row r="103" spans="1:19" x14ac:dyDescent="0.25">
      <c r="A103">
        <v>915</v>
      </c>
      <c r="B103">
        <v>0</v>
      </c>
      <c r="C103" t="s">
        <v>615</v>
      </c>
      <c r="D103" t="s">
        <v>763</v>
      </c>
      <c r="E103" t="s">
        <v>592</v>
      </c>
      <c r="G103" t="s">
        <v>588</v>
      </c>
      <c r="I103" t="s">
        <v>191</v>
      </c>
      <c r="J103" t="s">
        <v>405</v>
      </c>
      <c r="K103" s="179">
        <v>3689.68</v>
      </c>
      <c r="L103" s="64">
        <v>9300</v>
      </c>
      <c r="M103" s="64">
        <v>9200.5</v>
      </c>
      <c r="N103" s="64"/>
      <c r="O103" s="64">
        <v>289.68</v>
      </c>
      <c r="P103" s="64">
        <f t="shared" si="9"/>
        <v>3499.5000000000005</v>
      </c>
      <c r="Q103" s="64"/>
      <c r="R103" s="64"/>
      <c r="S103" s="64"/>
    </row>
    <row r="104" spans="1:19" x14ac:dyDescent="0.25">
      <c r="A104">
        <v>925</v>
      </c>
      <c r="B104">
        <v>0</v>
      </c>
      <c r="C104" t="s">
        <v>615</v>
      </c>
      <c r="D104" t="s">
        <v>764</v>
      </c>
      <c r="E104" t="s">
        <v>591</v>
      </c>
      <c r="G104" t="s">
        <v>588</v>
      </c>
      <c r="I104" t="s">
        <v>191</v>
      </c>
      <c r="J104" t="s">
        <v>405</v>
      </c>
      <c r="K104" s="179">
        <v>6563</v>
      </c>
      <c r="L104" s="64">
        <v>8590.32</v>
      </c>
      <c r="M104" s="64">
        <v>10095.540000000001</v>
      </c>
      <c r="N104" s="64"/>
      <c r="O104" s="64">
        <v>29</v>
      </c>
      <c r="P104" s="64">
        <f t="shared" si="9"/>
        <v>5028.7799999999988</v>
      </c>
      <c r="Q104" s="64"/>
      <c r="R104" s="64"/>
      <c r="S104" s="64"/>
    </row>
    <row r="105" spans="1:19" x14ac:dyDescent="0.25">
      <c r="A105">
        <v>900</v>
      </c>
      <c r="B105">
        <v>0</v>
      </c>
      <c r="C105" t="s">
        <v>615</v>
      </c>
      <c r="D105" t="s">
        <v>780</v>
      </c>
      <c r="E105" t="s">
        <v>591</v>
      </c>
      <c r="G105" t="s">
        <v>601</v>
      </c>
      <c r="I105" t="s">
        <v>191</v>
      </c>
      <c r="J105" t="s">
        <v>405</v>
      </c>
      <c r="K105" s="179">
        <v>12770.61</v>
      </c>
      <c r="L105" s="64">
        <v>15208.03</v>
      </c>
      <c r="M105" s="64">
        <v>23880.03</v>
      </c>
      <c r="N105" s="64"/>
      <c r="O105" s="64">
        <v>170.61</v>
      </c>
      <c r="P105" s="64">
        <f t="shared" si="9"/>
        <v>3928.0000000000005</v>
      </c>
      <c r="Q105" s="64"/>
      <c r="R105" s="64"/>
      <c r="S105" s="64"/>
    </row>
    <row r="106" spans="1:19" x14ac:dyDescent="0.25">
      <c r="A106">
        <v>830</v>
      </c>
      <c r="B106">
        <v>0</v>
      </c>
      <c r="C106" t="s">
        <v>615</v>
      </c>
      <c r="D106" t="s">
        <v>788</v>
      </c>
      <c r="E106" t="s">
        <v>595</v>
      </c>
      <c r="G106" t="s">
        <v>601</v>
      </c>
      <c r="I106" t="s">
        <v>191</v>
      </c>
      <c r="J106" t="s">
        <v>405</v>
      </c>
      <c r="K106" s="179">
        <v>20993.26</v>
      </c>
      <c r="L106" s="64">
        <v>22500</v>
      </c>
      <c r="M106" s="64">
        <v>21149.85</v>
      </c>
      <c r="N106" s="64"/>
      <c r="O106" s="64">
        <v>234.16</v>
      </c>
      <c r="P106" s="64">
        <f t="shared" si="9"/>
        <v>22109.249999999996</v>
      </c>
      <c r="Q106" s="64"/>
      <c r="R106" s="64"/>
      <c r="S106" s="64"/>
    </row>
    <row r="107" spans="1:19" x14ac:dyDescent="0.25">
      <c r="A107">
        <v>550</v>
      </c>
      <c r="B107">
        <v>0</v>
      </c>
      <c r="C107" t="s">
        <v>615</v>
      </c>
      <c r="D107" t="s">
        <v>789</v>
      </c>
      <c r="E107" t="s">
        <v>592</v>
      </c>
      <c r="G107" t="s">
        <v>619</v>
      </c>
      <c r="I107" t="s">
        <v>191</v>
      </c>
      <c r="J107" t="s">
        <v>405</v>
      </c>
      <c r="K107" s="179">
        <v>22679.829999999998</v>
      </c>
      <c r="L107" s="64">
        <v>27100</v>
      </c>
      <c r="M107" s="64">
        <v>24888.73</v>
      </c>
      <c r="N107" s="64"/>
      <c r="O107" s="64">
        <v>53.71</v>
      </c>
      <c r="P107" s="64">
        <f t="shared" si="9"/>
        <v>24837.390000000003</v>
      </c>
      <c r="Q107" s="64"/>
      <c r="R107" s="64"/>
      <c r="S107" s="64"/>
    </row>
    <row r="108" spans="1:19" x14ac:dyDescent="0.25">
      <c r="A108">
        <v>1232</v>
      </c>
      <c r="B108">
        <v>0</v>
      </c>
      <c r="C108" t="s">
        <v>751</v>
      </c>
      <c r="D108" t="s">
        <v>752</v>
      </c>
      <c r="E108" t="s">
        <v>585</v>
      </c>
      <c r="G108" t="s">
        <v>601</v>
      </c>
      <c r="I108" t="s">
        <v>191</v>
      </c>
      <c r="J108" t="s">
        <v>796</v>
      </c>
      <c r="K108" s="179">
        <v>5052</v>
      </c>
      <c r="L108" s="64">
        <v>5052</v>
      </c>
      <c r="M108" s="64">
        <v>5051.8</v>
      </c>
      <c r="N108" s="64"/>
      <c r="O108" s="64">
        <v>0.2</v>
      </c>
      <c r="P108" s="64">
        <f t="shared" si="9"/>
        <v>5052</v>
      </c>
      <c r="Q108" s="64"/>
      <c r="R108" s="64"/>
      <c r="S108" s="64"/>
    </row>
    <row r="109" spans="1:19" x14ac:dyDescent="0.25">
      <c r="A109">
        <v>1123</v>
      </c>
      <c r="B109">
        <v>0</v>
      </c>
      <c r="C109" t="s">
        <v>786</v>
      </c>
      <c r="D109" t="s">
        <v>787</v>
      </c>
      <c r="E109" t="s">
        <v>657</v>
      </c>
      <c r="G109" t="s">
        <v>598</v>
      </c>
      <c r="I109" t="s">
        <v>191</v>
      </c>
      <c r="J109" t="s">
        <v>796</v>
      </c>
      <c r="K109" s="179">
        <v>36600</v>
      </c>
      <c r="L109" s="64">
        <v>0</v>
      </c>
      <c r="M109" s="64">
        <v>36600</v>
      </c>
      <c r="N109" s="64"/>
      <c r="O109" s="64">
        <v>0</v>
      </c>
      <c r="P109" s="64">
        <f t="shared" si="9"/>
        <v>0</v>
      </c>
      <c r="Q109" s="64"/>
      <c r="R109" s="64"/>
      <c r="S109" s="64"/>
    </row>
    <row r="111" spans="1:19" s="68" customFormat="1" x14ac:dyDescent="0.25">
      <c r="D111" s="68" t="s">
        <v>180</v>
      </c>
      <c r="I111" s="68" t="s">
        <v>191</v>
      </c>
      <c r="K111" s="67">
        <f>SUM(K83:K110)</f>
        <v>125383.35</v>
      </c>
      <c r="L111" s="67">
        <f t="shared" ref="L111:P111" si="10">SUM(L83:L110)</f>
        <v>113877.29000000001</v>
      </c>
      <c r="M111" s="67">
        <f t="shared" si="10"/>
        <v>155903.64000000001</v>
      </c>
      <c r="N111" s="67">
        <f t="shared" si="10"/>
        <v>0</v>
      </c>
      <c r="O111" s="67">
        <f t="shared" si="10"/>
        <v>2123.31</v>
      </c>
      <c r="P111" s="67">
        <f t="shared" si="10"/>
        <v>81233.69</v>
      </c>
    </row>
    <row r="115" spans="1:19" s="68" customFormat="1" x14ac:dyDescent="0.25">
      <c r="D115" s="68" t="s">
        <v>181</v>
      </c>
      <c r="I115" s="68" t="s">
        <v>192</v>
      </c>
      <c r="K115" s="67">
        <f>SUM(K112:K114)</f>
        <v>0</v>
      </c>
      <c r="L115" s="67">
        <f t="shared" ref="L115:P115" si="11">SUM(L112:L114)</f>
        <v>0</v>
      </c>
      <c r="M115" s="67">
        <f t="shared" si="11"/>
        <v>0</v>
      </c>
      <c r="N115" s="67">
        <f t="shared" si="11"/>
        <v>0</v>
      </c>
      <c r="O115" s="67">
        <f t="shared" si="11"/>
        <v>0</v>
      </c>
      <c r="P115" s="67">
        <f t="shared" si="11"/>
        <v>0</v>
      </c>
    </row>
    <row r="119" spans="1:19" s="68" customFormat="1" x14ac:dyDescent="0.25">
      <c r="D119" s="68" t="s">
        <v>182</v>
      </c>
      <c r="I119" s="68" t="s">
        <v>193</v>
      </c>
      <c r="K119" s="67">
        <f>SUM(K116:K118)</f>
        <v>0</v>
      </c>
      <c r="L119" s="67">
        <f t="shared" ref="L119:P119" si="12">SUM(L116:L118)</f>
        <v>0</v>
      </c>
      <c r="M119" s="67">
        <f t="shared" si="12"/>
        <v>0</v>
      </c>
      <c r="N119" s="67">
        <f t="shared" si="12"/>
        <v>0</v>
      </c>
      <c r="O119" s="67">
        <f t="shared" si="12"/>
        <v>0</v>
      </c>
      <c r="P119" s="67">
        <f t="shared" si="12"/>
        <v>0</v>
      </c>
    </row>
    <row r="122" spans="1:19" x14ac:dyDescent="0.25">
      <c r="A122">
        <v>936</v>
      </c>
      <c r="B122">
        <v>0</v>
      </c>
      <c r="C122" t="s">
        <v>635</v>
      </c>
      <c r="D122" t="s">
        <v>636</v>
      </c>
      <c r="E122" t="s">
        <v>591</v>
      </c>
      <c r="G122" t="s">
        <v>598</v>
      </c>
      <c r="I122" t="s">
        <v>194</v>
      </c>
      <c r="J122" t="s">
        <v>405</v>
      </c>
      <c r="K122" s="179">
        <v>0</v>
      </c>
      <c r="L122" s="64">
        <v>1000</v>
      </c>
      <c r="M122" s="64">
        <v>0</v>
      </c>
      <c r="N122" s="64"/>
      <c r="O122" s="64">
        <v>0</v>
      </c>
      <c r="P122" s="64">
        <f t="shared" ref="P122:P131" si="13">K122+L122-M122+N122-O122</f>
        <v>1000</v>
      </c>
      <c r="Q122" s="64"/>
      <c r="R122" s="64"/>
      <c r="S122" s="64"/>
    </row>
    <row r="123" spans="1:19" x14ac:dyDescent="0.25">
      <c r="A123">
        <v>929</v>
      </c>
      <c r="B123">
        <v>0</v>
      </c>
      <c r="C123" t="s">
        <v>635</v>
      </c>
      <c r="D123" t="s">
        <v>743</v>
      </c>
      <c r="E123" t="s">
        <v>591</v>
      </c>
      <c r="G123" t="s">
        <v>598</v>
      </c>
      <c r="I123" t="s">
        <v>194</v>
      </c>
      <c r="J123" t="s">
        <v>405</v>
      </c>
      <c r="K123" s="179">
        <v>0</v>
      </c>
      <c r="L123" s="64">
        <v>7436.68</v>
      </c>
      <c r="M123" s="64">
        <v>3700</v>
      </c>
      <c r="N123" s="64"/>
      <c r="O123" s="64">
        <v>0</v>
      </c>
      <c r="P123" s="64">
        <f t="shared" si="13"/>
        <v>3736.6800000000003</v>
      </c>
      <c r="Q123" s="64"/>
      <c r="R123" s="64"/>
      <c r="S123" s="64"/>
    </row>
    <row r="124" spans="1:19" x14ac:dyDescent="0.25">
      <c r="A124">
        <v>895</v>
      </c>
      <c r="B124">
        <v>0</v>
      </c>
      <c r="C124" t="s">
        <v>624</v>
      </c>
      <c r="D124" t="s">
        <v>625</v>
      </c>
      <c r="E124" t="s">
        <v>591</v>
      </c>
      <c r="G124" t="s">
        <v>598</v>
      </c>
      <c r="I124" t="s">
        <v>194</v>
      </c>
      <c r="J124" t="s">
        <v>405</v>
      </c>
      <c r="K124" s="179">
        <v>0</v>
      </c>
      <c r="L124" s="64">
        <v>800</v>
      </c>
      <c r="M124" s="64">
        <v>800</v>
      </c>
      <c r="N124" s="64"/>
      <c r="O124" s="64">
        <v>0</v>
      </c>
      <c r="P124" s="64">
        <f t="shared" si="13"/>
        <v>0</v>
      </c>
      <c r="Q124" s="64"/>
      <c r="R124" s="64"/>
      <c r="S124" s="64"/>
    </row>
    <row r="125" spans="1:19" x14ac:dyDescent="0.25">
      <c r="A125">
        <v>230</v>
      </c>
      <c r="B125">
        <v>5</v>
      </c>
      <c r="C125" t="s">
        <v>624</v>
      </c>
      <c r="D125" t="s">
        <v>648</v>
      </c>
      <c r="E125" t="s">
        <v>585</v>
      </c>
      <c r="G125" t="s">
        <v>598</v>
      </c>
      <c r="I125" t="s">
        <v>194</v>
      </c>
      <c r="J125" t="s">
        <v>405</v>
      </c>
      <c r="K125" s="179">
        <v>0</v>
      </c>
      <c r="L125" s="64">
        <v>1200</v>
      </c>
      <c r="M125" s="64">
        <v>1200</v>
      </c>
      <c r="N125" s="64"/>
      <c r="O125" s="64">
        <v>0</v>
      </c>
      <c r="P125" s="64">
        <f t="shared" si="13"/>
        <v>0</v>
      </c>
      <c r="Q125" s="64"/>
      <c r="R125" s="64"/>
      <c r="S125" s="64"/>
    </row>
    <row r="126" spans="1:19" x14ac:dyDescent="0.25">
      <c r="A126">
        <v>571</v>
      </c>
      <c r="B126">
        <v>0</v>
      </c>
      <c r="C126" t="s">
        <v>624</v>
      </c>
      <c r="D126" t="s">
        <v>694</v>
      </c>
      <c r="E126" t="s">
        <v>592</v>
      </c>
      <c r="G126" t="s">
        <v>619</v>
      </c>
      <c r="I126" t="s">
        <v>194</v>
      </c>
      <c r="J126" t="s">
        <v>405</v>
      </c>
      <c r="K126" s="179">
        <v>0</v>
      </c>
      <c r="L126" s="64">
        <v>3000</v>
      </c>
      <c r="M126" s="64">
        <v>0</v>
      </c>
      <c r="N126" s="64"/>
      <c r="O126" s="64">
        <v>0</v>
      </c>
      <c r="P126" s="64">
        <f t="shared" si="13"/>
        <v>3000</v>
      </c>
      <c r="Q126" s="64"/>
      <c r="R126" s="64"/>
      <c r="S126" s="64"/>
    </row>
    <row r="127" spans="1:19" x14ac:dyDescent="0.25">
      <c r="A127">
        <v>923</v>
      </c>
      <c r="B127">
        <v>0</v>
      </c>
      <c r="C127" t="s">
        <v>624</v>
      </c>
      <c r="D127" t="s">
        <v>695</v>
      </c>
      <c r="E127" t="s">
        <v>591</v>
      </c>
      <c r="G127" t="s">
        <v>598</v>
      </c>
      <c r="I127" t="s">
        <v>194</v>
      </c>
      <c r="J127" t="s">
        <v>405</v>
      </c>
      <c r="K127" s="179">
        <v>0</v>
      </c>
      <c r="L127" s="64">
        <v>3000</v>
      </c>
      <c r="M127" s="64">
        <v>0</v>
      </c>
      <c r="N127" s="64"/>
      <c r="O127" s="64">
        <v>0</v>
      </c>
      <c r="P127" s="64">
        <f t="shared" si="13"/>
        <v>3000</v>
      </c>
      <c r="Q127" s="64"/>
      <c r="R127" s="64"/>
      <c r="S127" s="64"/>
    </row>
    <row r="128" spans="1:19" x14ac:dyDescent="0.25">
      <c r="A128">
        <v>927</v>
      </c>
      <c r="B128">
        <v>0</v>
      </c>
      <c r="C128" t="s">
        <v>589</v>
      </c>
      <c r="D128" t="s">
        <v>590</v>
      </c>
      <c r="E128" t="s">
        <v>591</v>
      </c>
      <c r="G128" t="s">
        <v>592</v>
      </c>
      <c r="I128" t="s">
        <v>194</v>
      </c>
      <c r="J128" t="s">
        <v>405</v>
      </c>
      <c r="K128" s="179">
        <v>137</v>
      </c>
      <c r="L128" s="64">
        <v>0</v>
      </c>
      <c r="M128" s="64">
        <v>0</v>
      </c>
      <c r="N128" s="64"/>
      <c r="O128" s="64">
        <v>137</v>
      </c>
      <c r="P128" s="64">
        <f t="shared" si="13"/>
        <v>0</v>
      </c>
      <c r="Q128" s="64"/>
      <c r="R128" s="64"/>
      <c r="S128" s="64"/>
    </row>
    <row r="129" spans="1:19" x14ac:dyDescent="0.25">
      <c r="A129">
        <v>695</v>
      </c>
      <c r="B129">
        <v>0</v>
      </c>
      <c r="C129" t="s">
        <v>589</v>
      </c>
      <c r="D129" t="s">
        <v>633</v>
      </c>
      <c r="E129" t="s">
        <v>634</v>
      </c>
      <c r="G129" t="s">
        <v>585</v>
      </c>
      <c r="I129" t="s">
        <v>194</v>
      </c>
      <c r="J129" t="s">
        <v>405</v>
      </c>
      <c r="K129" s="179">
        <v>0</v>
      </c>
      <c r="L129" s="64">
        <v>1000</v>
      </c>
      <c r="M129" s="64">
        <v>0</v>
      </c>
      <c r="N129" s="64"/>
      <c r="O129" s="64">
        <v>0</v>
      </c>
      <c r="P129" s="64">
        <f t="shared" si="13"/>
        <v>1000</v>
      </c>
      <c r="Q129" s="64"/>
      <c r="R129" s="64"/>
      <c r="S129" s="64"/>
    </row>
    <row r="130" spans="1:19" x14ac:dyDescent="0.25">
      <c r="A130">
        <v>485</v>
      </c>
      <c r="B130">
        <v>0</v>
      </c>
      <c r="C130" t="s">
        <v>589</v>
      </c>
      <c r="D130" t="s">
        <v>642</v>
      </c>
      <c r="E130" t="s">
        <v>592</v>
      </c>
      <c r="G130" t="s">
        <v>585</v>
      </c>
      <c r="I130" t="s">
        <v>194</v>
      </c>
      <c r="J130" t="s">
        <v>405</v>
      </c>
      <c r="K130" s="179">
        <v>0</v>
      </c>
      <c r="L130" s="64">
        <v>1080</v>
      </c>
      <c r="M130" s="64">
        <v>0</v>
      </c>
      <c r="N130" s="64"/>
      <c r="O130" s="64">
        <v>0</v>
      </c>
      <c r="P130" s="64">
        <f t="shared" si="13"/>
        <v>1080</v>
      </c>
      <c r="Q130" s="64"/>
      <c r="R130" s="64"/>
      <c r="S130" s="64"/>
    </row>
    <row r="131" spans="1:19" x14ac:dyDescent="0.25">
      <c r="A131">
        <v>620</v>
      </c>
      <c r="B131">
        <v>0</v>
      </c>
      <c r="C131" t="s">
        <v>589</v>
      </c>
      <c r="D131" t="s">
        <v>712</v>
      </c>
      <c r="E131" t="s">
        <v>598</v>
      </c>
      <c r="G131" t="s">
        <v>588</v>
      </c>
      <c r="I131" t="s">
        <v>194</v>
      </c>
      <c r="J131" t="s">
        <v>405</v>
      </c>
      <c r="K131" s="179">
        <v>200</v>
      </c>
      <c r="L131" s="64">
        <v>3631.8</v>
      </c>
      <c r="M131" s="64">
        <v>831.8</v>
      </c>
      <c r="N131" s="64"/>
      <c r="O131" s="64">
        <v>0</v>
      </c>
      <c r="P131" s="64">
        <f t="shared" si="13"/>
        <v>3000</v>
      </c>
      <c r="Q131" s="64"/>
      <c r="R131" s="64"/>
      <c r="S131" s="64"/>
    </row>
    <row r="133" spans="1:19" s="68" customFormat="1" x14ac:dyDescent="0.25">
      <c r="D133" s="68" t="s">
        <v>183</v>
      </c>
      <c r="I133" s="68" t="s">
        <v>194</v>
      </c>
      <c r="K133" s="67">
        <f>SUM(K120:K132)</f>
        <v>337</v>
      </c>
      <c r="L133" s="67">
        <f t="shared" ref="L133:P133" si="14">SUM(L120:L132)</f>
        <v>22148.48</v>
      </c>
      <c r="M133" s="67">
        <f t="shared" si="14"/>
        <v>6531.8</v>
      </c>
      <c r="N133" s="67">
        <f t="shared" si="14"/>
        <v>0</v>
      </c>
      <c r="O133" s="67">
        <f t="shared" si="14"/>
        <v>137</v>
      </c>
      <c r="P133" s="67">
        <f t="shared" si="14"/>
        <v>15816.68</v>
      </c>
    </row>
    <row r="136" spans="1:19" x14ac:dyDescent="0.25">
      <c r="A136">
        <v>144</v>
      </c>
      <c r="B136">
        <v>0</v>
      </c>
      <c r="C136" t="s">
        <v>637</v>
      </c>
      <c r="D136" t="s">
        <v>638</v>
      </c>
      <c r="E136" t="s">
        <v>585</v>
      </c>
      <c r="G136" t="s">
        <v>588</v>
      </c>
      <c r="I136" t="s">
        <v>195</v>
      </c>
      <c r="J136">
        <v>26</v>
      </c>
      <c r="K136" s="179">
        <v>0</v>
      </c>
      <c r="L136" s="64">
        <v>1001.64</v>
      </c>
      <c r="M136" s="64">
        <v>1001.64</v>
      </c>
      <c r="N136" s="64"/>
      <c r="O136" s="64">
        <v>0</v>
      </c>
      <c r="P136" s="64">
        <f t="shared" ref="P136:P144" si="15">K136+L136-M136+N136-O136</f>
        <v>0</v>
      </c>
      <c r="Q136" s="64"/>
      <c r="R136" s="64"/>
      <c r="S136" s="64"/>
    </row>
    <row r="137" spans="1:19" x14ac:dyDescent="0.25">
      <c r="A137">
        <v>147</v>
      </c>
      <c r="B137">
        <v>0</v>
      </c>
      <c r="C137" t="s">
        <v>637</v>
      </c>
      <c r="D137" t="s">
        <v>649</v>
      </c>
      <c r="E137" t="s">
        <v>585</v>
      </c>
      <c r="G137" t="s">
        <v>588</v>
      </c>
      <c r="I137" t="s">
        <v>195</v>
      </c>
      <c r="J137">
        <v>26</v>
      </c>
      <c r="K137" s="179">
        <v>0</v>
      </c>
      <c r="L137" s="64">
        <v>1237.0899999999999</v>
      </c>
      <c r="M137" s="64">
        <v>1237.0899999999999</v>
      </c>
      <c r="N137" s="64"/>
      <c r="O137" s="64">
        <v>0</v>
      </c>
      <c r="P137" s="64">
        <f t="shared" si="15"/>
        <v>0</v>
      </c>
      <c r="Q137" s="64"/>
      <c r="R137" s="64"/>
      <c r="S137" s="64"/>
    </row>
    <row r="138" spans="1:19" x14ac:dyDescent="0.25">
      <c r="A138">
        <v>145</v>
      </c>
      <c r="B138">
        <v>2</v>
      </c>
      <c r="C138" t="s">
        <v>637</v>
      </c>
      <c r="D138" t="s">
        <v>678</v>
      </c>
      <c r="E138" t="s">
        <v>595</v>
      </c>
      <c r="G138" t="s">
        <v>601</v>
      </c>
      <c r="I138" t="s">
        <v>195</v>
      </c>
      <c r="J138">
        <v>26</v>
      </c>
      <c r="K138" s="179">
        <v>0</v>
      </c>
      <c r="L138" s="64">
        <v>2134.3200000000002</v>
      </c>
      <c r="M138" s="64">
        <v>2134.3200000000002</v>
      </c>
      <c r="N138" s="64"/>
      <c r="O138" s="64">
        <v>0</v>
      </c>
      <c r="P138" s="64">
        <f t="shared" si="15"/>
        <v>0</v>
      </c>
      <c r="Q138" s="64"/>
      <c r="R138" s="64"/>
      <c r="S138" s="64"/>
    </row>
    <row r="139" spans="1:19" x14ac:dyDescent="0.25">
      <c r="A139">
        <v>145</v>
      </c>
      <c r="B139">
        <v>1</v>
      </c>
      <c r="C139" t="s">
        <v>637</v>
      </c>
      <c r="D139" t="s">
        <v>680</v>
      </c>
      <c r="E139" t="s">
        <v>585</v>
      </c>
      <c r="G139" t="s">
        <v>621</v>
      </c>
      <c r="I139" t="s">
        <v>195</v>
      </c>
      <c r="J139">
        <v>26</v>
      </c>
      <c r="K139" s="179">
        <v>0</v>
      </c>
      <c r="L139" s="64">
        <v>2171.08</v>
      </c>
      <c r="M139" s="64">
        <v>2171.08</v>
      </c>
      <c r="N139" s="64"/>
      <c r="O139" s="64">
        <v>0</v>
      </c>
      <c r="P139" s="64">
        <f t="shared" si="15"/>
        <v>0</v>
      </c>
      <c r="Q139" s="64"/>
      <c r="R139" s="64"/>
      <c r="S139" s="64"/>
    </row>
    <row r="140" spans="1:19" x14ac:dyDescent="0.25">
      <c r="A140">
        <v>145</v>
      </c>
      <c r="B140">
        <v>0</v>
      </c>
      <c r="C140" t="s">
        <v>637</v>
      </c>
      <c r="D140" t="s">
        <v>691</v>
      </c>
      <c r="E140" t="s">
        <v>585</v>
      </c>
      <c r="G140" t="s">
        <v>588</v>
      </c>
      <c r="I140" t="s">
        <v>195</v>
      </c>
      <c r="J140">
        <v>26</v>
      </c>
      <c r="K140" s="179">
        <v>0</v>
      </c>
      <c r="L140" s="64">
        <v>2675.49</v>
      </c>
      <c r="M140" s="64">
        <v>2675.49</v>
      </c>
      <c r="N140" s="64"/>
      <c r="O140" s="64">
        <v>0</v>
      </c>
      <c r="P140" s="64">
        <f t="shared" si="15"/>
        <v>0</v>
      </c>
      <c r="Q140" s="64"/>
      <c r="R140" s="64"/>
      <c r="S140" s="64"/>
    </row>
    <row r="141" spans="1:19" x14ac:dyDescent="0.25">
      <c r="A141">
        <v>288</v>
      </c>
      <c r="B141">
        <v>0</v>
      </c>
      <c r="C141" t="s">
        <v>613</v>
      </c>
      <c r="D141" t="s">
        <v>614</v>
      </c>
      <c r="E141" t="s">
        <v>585</v>
      </c>
      <c r="G141" t="s">
        <v>592</v>
      </c>
      <c r="I141" t="s">
        <v>195</v>
      </c>
      <c r="J141" t="s">
        <v>407</v>
      </c>
      <c r="K141" s="179">
        <v>0</v>
      </c>
      <c r="L141" s="64">
        <v>556.75</v>
      </c>
      <c r="M141" s="64">
        <v>0</v>
      </c>
      <c r="N141" s="64"/>
      <c r="O141" s="64">
        <v>0</v>
      </c>
      <c r="P141" s="64">
        <f t="shared" si="15"/>
        <v>556.75</v>
      </c>
      <c r="Q141" s="64"/>
      <c r="R141" s="64"/>
      <c r="S141" s="64"/>
    </row>
    <row r="142" spans="1:19" x14ac:dyDescent="0.25">
      <c r="A142">
        <v>410</v>
      </c>
      <c r="B142">
        <v>0</v>
      </c>
      <c r="C142" t="s">
        <v>613</v>
      </c>
      <c r="D142" t="s">
        <v>647</v>
      </c>
      <c r="E142" t="s">
        <v>585</v>
      </c>
      <c r="G142" t="s">
        <v>632</v>
      </c>
      <c r="I142" t="s">
        <v>195</v>
      </c>
      <c r="J142" t="s">
        <v>407</v>
      </c>
      <c r="K142" s="179">
        <v>0</v>
      </c>
      <c r="L142" s="64">
        <v>1191.03</v>
      </c>
      <c r="M142" s="64">
        <v>1191.03</v>
      </c>
      <c r="N142" s="64"/>
      <c r="O142" s="64">
        <v>0</v>
      </c>
      <c r="P142" s="64">
        <f t="shared" si="15"/>
        <v>0</v>
      </c>
      <c r="Q142" s="64"/>
      <c r="R142" s="64"/>
      <c r="S142" s="64"/>
    </row>
    <row r="143" spans="1:19" x14ac:dyDescent="0.25">
      <c r="A143">
        <v>1340</v>
      </c>
      <c r="B143">
        <v>0</v>
      </c>
      <c r="C143" t="s">
        <v>784</v>
      </c>
      <c r="D143" t="s">
        <v>567</v>
      </c>
      <c r="E143" t="s">
        <v>610</v>
      </c>
      <c r="G143" t="s">
        <v>585</v>
      </c>
      <c r="I143" t="s">
        <v>195</v>
      </c>
      <c r="K143" s="179">
        <v>3720.19</v>
      </c>
      <c r="L143" s="64">
        <v>25944.15</v>
      </c>
      <c r="M143" s="64">
        <v>29664.34</v>
      </c>
      <c r="N143" s="64"/>
      <c r="O143" s="64">
        <v>0</v>
      </c>
      <c r="P143" s="64">
        <f t="shared" si="15"/>
        <v>0</v>
      </c>
      <c r="Q143" s="64"/>
      <c r="R143" s="64"/>
      <c r="S143" s="64"/>
    </row>
    <row r="144" spans="1:19" x14ac:dyDescent="0.25">
      <c r="A144">
        <v>1340</v>
      </c>
      <c r="B144">
        <v>1</v>
      </c>
      <c r="C144" t="s">
        <v>741</v>
      </c>
      <c r="D144" t="s">
        <v>742</v>
      </c>
      <c r="E144" t="s">
        <v>610</v>
      </c>
      <c r="G144" t="s">
        <v>585</v>
      </c>
      <c r="I144" t="s">
        <v>195</v>
      </c>
      <c r="K144" s="179">
        <v>1214.74</v>
      </c>
      <c r="L144" s="64">
        <v>5655.1</v>
      </c>
      <c r="M144" s="64">
        <v>2277.6</v>
      </c>
      <c r="N144" s="64"/>
      <c r="O144" s="64">
        <v>1214.74</v>
      </c>
      <c r="P144" s="64">
        <f t="shared" si="15"/>
        <v>3377.5</v>
      </c>
      <c r="Q144" s="64"/>
      <c r="R144" s="64"/>
      <c r="S144" s="64"/>
    </row>
    <row r="146" spans="1:19" s="68" customFormat="1" x14ac:dyDescent="0.25">
      <c r="D146" s="68" t="s">
        <v>184</v>
      </c>
      <c r="I146" s="68" t="s">
        <v>195</v>
      </c>
      <c r="K146" s="67">
        <f>SUM(K134:K145)</f>
        <v>4934.93</v>
      </c>
      <c r="L146" s="67">
        <f t="shared" ref="L146:P146" si="16">SUM(L134:L145)</f>
        <v>42566.65</v>
      </c>
      <c r="M146" s="67">
        <f t="shared" si="16"/>
        <v>42352.59</v>
      </c>
      <c r="N146" s="67">
        <f t="shared" si="16"/>
        <v>0</v>
      </c>
      <c r="O146" s="67">
        <f t="shared" si="16"/>
        <v>1214.74</v>
      </c>
      <c r="P146" s="67">
        <f t="shared" si="16"/>
        <v>3934.25</v>
      </c>
    </row>
    <row r="149" spans="1:19" x14ac:dyDescent="0.25">
      <c r="A149">
        <v>125</v>
      </c>
      <c r="B149">
        <v>0</v>
      </c>
      <c r="C149" t="s">
        <v>706</v>
      </c>
      <c r="D149" t="s">
        <v>707</v>
      </c>
      <c r="E149" t="s">
        <v>585</v>
      </c>
      <c r="G149" t="s">
        <v>588</v>
      </c>
      <c r="I149" t="s">
        <v>196</v>
      </c>
      <c r="J149" t="s">
        <v>406</v>
      </c>
      <c r="K149" s="179">
        <v>0</v>
      </c>
      <c r="L149" s="64">
        <v>3436.28</v>
      </c>
      <c r="M149" s="64">
        <v>3436.28</v>
      </c>
      <c r="N149" s="64"/>
      <c r="O149" s="64">
        <v>0</v>
      </c>
      <c r="P149" s="64">
        <f>K149+L149-M149+N149-O149</f>
        <v>0</v>
      </c>
      <c r="Q149" s="64"/>
      <c r="R149" s="64"/>
      <c r="S149" s="64"/>
    </row>
    <row r="150" spans="1:19" x14ac:dyDescent="0.25">
      <c r="A150">
        <v>130</v>
      </c>
      <c r="B150">
        <v>2</v>
      </c>
      <c r="C150" t="s">
        <v>706</v>
      </c>
      <c r="D150" t="s">
        <v>739</v>
      </c>
      <c r="E150" t="s">
        <v>595</v>
      </c>
      <c r="G150" t="s">
        <v>601</v>
      </c>
      <c r="I150" t="s">
        <v>196</v>
      </c>
      <c r="J150" t="s">
        <v>406</v>
      </c>
      <c r="K150" s="179">
        <v>0</v>
      </c>
      <c r="L150" s="64">
        <v>6630.42</v>
      </c>
      <c r="M150" s="64">
        <v>6630.42</v>
      </c>
      <c r="N150" s="64"/>
      <c r="O150" s="64">
        <v>0</v>
      </c>
      <c r="P150" s="64">
        <f>K150+L150-M150+N150-O150</f>
        <v>0</v>
      </c>
      <c r="Q150" s="64"/>
      <c r="R150" s="64"/>
      <c r="S150" s="64"/>
    </row>
    <row r="151" spans="1:19" x14ac:dyDescent="0.25">
      <c r="A151">
        <v>130</v>
      </c>
      <c r="B151">
        <v>1</v>
      </c>
      <c r="C151" t="s">
        <v>706</v>
      </c>
      <c r="D151" t="s">
        <v>740</v>
      </c>
      <c r="E151" t="s">
        <v>585</v>
      </c>
      <c r="G151" t="s">
        <v>621</v>
      </c>
      <c r="I151" t="s">
        <v>196</v>
      </c>
      <c r="J151" t="s">
        <v>406</v>
      </c>
      <c r="K151" s="179">
        <v>0</v>
      </c>
      <c r="L151" s="64">
        <v>6701.94</v>
      </c>
      <c r="M151" s="64">
        <v>6701.94</v>
      </c>
      <c r="N151" s="64"/>
      <c r="O151" s="64">
        <v>0</v>
      </c>
      <c r="P151" s="64">
        <f>K151+L151-M151+N151-O151</f>
        <v>0</v>
      </c>
      <c r="Q151" s="64"/>
      <c r="R151" s="64"/>
      <c r="S151" s="64"/>
    </row>
    <row r="152" spans="1:19" x14ac:dyDescent="0.25">
      <c r="A152">
        <v>130</v>
      </c>
      <c r="B152">
        <v>0</v>
      </c>
      <c r="C152" t="s">
        <v>706</v>
      </c>
      <c r="D152" t="s">
        <v>744</v>
      </c>
      <c r="E152" t="s">
        <v>585</v>
      </c>
      <c r="G152" t="s">
        <v>588</v>
      </c>
      <c r="I152" t="s">
        <v>196</v>
      </c>
      <c r="J152" t="s">
        <v>406</v>
      </c>
      <c r="K152" s="179">
        <v>0</v>
      </c>
      <c r="L152" s="64">
        <v>7632.99</v>
      </c>
      <c r="M152" s="64">
        <v>7632.99</v>
      </c>
      <c r="N152" s="64"/>
      <c r="O152" s="64">
        <v>0</v>
      </c>
      <c r="P152" s="64">
        <f>K152+L152-M152+N152-O152</f>
        <v>0</v>
      </c>
      <c r="Q152" s="64"/>
      <c r="R152" s="64"/>
      <c r="S152" s="64"/>
    </row>
    <row r="153" spans="1:19" x14ac:dyDescent="0.25">
      <c r="A153">
        <v>1330</v>
      </c>
      <c r="B153">
        <v>0</v>
      </c>
      <c r="C153" t="s">
        <v>756</v>
      </c>
      <c r="D153" t="s">
        <v>757</v>
      </c>
      <c r="E153" t="s">
        <v>610</v>
      </c>
      <c r="G153" t="s">
        <v>585</v>
      </c>
      <c r="I153" t="s">
        <v>196</v>
      </c>
      <c r="K153" s="179">
        <v>0</v>
      </c>
      <c r="L153" s="64">
        <v>10854.59</v>
      </c>
      <c r="M153" s="64">
        <v>10854.59</v>
      </c>
      <c r="N153" s="64"/>
      <c r="O153" s="64">
        <v>0</v>
      </c>
      <c r="P153" s="64">
        <f>K153+L153-M153+N153-O153</f>
        <v>0</v>
      </c>
      <c r="Q153" s="64"/>
      <c r="R153" s="64"/>
      <c r="S153" s="64"/>
    </row>
    <row r="155" spans="1:19" s="68" customFormat="1" x14ac:dyDescent="0.25">
      <c r="D155" s="68" t="s">
        <v>185</v>
      </c>
      <c r="I155" s="68" t="s">
        <v>196</v>
      </c>
      <c r="K155" s="67">
        <f>SUM(K147:K154)</f>
        <v>0</v>
      </c>
      <c r="L155" s="67">
        <f t="shared" ref="L155:P155" si="17">SUM(L147:L154)</f>
        <v>35256.22</v>
      </c>
      <c r="M155" s="67">
        <f t="shared" si="17"/>
        <v>35256.22</v>
      </c>
      <c r="N155" s="67">
        <f t="shared" si="17"/>
        <v>0</v>
      </c>
      <c r="O155" s="67">
        <f t="shared" si="17"/>
        <v>0</v>
      </c>
      <c r="P155" s="67">
        <f t="shared" si="17"/>
        <v>0</v>
      </c>
    </row>
    <row r="159" spans="1:19" s="68" customFormat="1" x14ac:dyDescent="0.25">
      <c r="D159" s="68" t="s">
        <v>186</v>
      </c>
      <c r="I159" s="68" t="s">
        <v>197</v>
      </c>
      <c r="K159" s="67">
        <f>SUM(K156:K158)</f>
        <v>0</v>
      </c>
      <c r="L159" s="67">
        <f t="shared" ref="L159:P159" si="18">SUM(L156:L158)</f>
        <v>0</v>
      </c>
      <c r="M159" s="67">
        <f t="shared" si="18"/>
        <v>0</v>
      </c>
      <c r="N159" s="67">
        <f t="shared" si="18"/>
        <v>0</v>
      </c>
      <c r="O159" s="67">
        <f t="shared" si="18"/>
        <v>0</v>
      </c>
      <c r="P159" s="67">
        <f t="shared" si="18"/>
        <v>0</v>
      </c>
    </row>
    <row r="162" spans="1:19" x14ac:dyDescent="0.25">
      <c r="A162">
        <v>115</v>
      </c>
      <c r="B162">
        <v>0</v>
      </c>
      <c r="C162" t="s">
        <v>759</v>
      </c>
      <c r="D162" t="s">
        <v>760</v>
      </c>
      <c r="E162" t="s">
        <v>585</v>
      </c>
      <c r="G162" t="s">
        <v>588</v>
      </c>
      <c r="I162" t="s">
        <v>198</v>
      </c>
      <c r="J162" t="s">
        <v>406</v>
      </c>
      <c r="K162" s="179">
        <v>0</v>
      </c>
      <c r="L162" s="64">
        <v>11779.2</v>
      </c>
      <c r="M162" s="64">
        <v>11779.2</v>
      </c>
      <c r="N162" s="64"/>
      <c r="O162" s="64">
        <v>0</v>
      </c>
      <c r="P162" s="64">
        <f t="shared" ref="P162:P192" si="19">K162+L162-M162+N162-O162</f>
        <v>0</v>
      </c>
      <c r="Q162" s="64"/>
      <c r="R162" s="64"/>
      <c r="S162" s="64"/>
    </row>
    <row r="163" spans="1:19" x14ac:dyDescent="0.25">
      <c r="A163">
        <v>120</v>
      </c>
      <c r="B163">
        <v>1</v>
      </c>
      <c r="C163" t="s">
        <v>759</v>
      </c>
      <c r="D163" t="s">
        <v>772</v>
      </c>
      <c r="E163" t="s">
        <v>585</v>
      </c>
      <c r="G163" t="s">
        <v>621</v>
      </c>
      <c r="I163" t="s">
        <v>198</v>
      </c>
      <c r="J163" t="s">
        <v>406</v>
      </c>
      <c r="K163" s="179">
        <v>0</v>
      </c>
      <c r="L163" s="64">
        <v>22374.84</v>
      </c>
      <c r="M163" s="64">
        <v>22374.84</v>
      </c>
      <c r="N163" s="64"/>
      <c r="O163" s="64">
        <v>0</v>
      </c>
      <c r="P163" s="64">
        <f t="shared" si="19"/>
        <v>0</v>
      </c>
      <c r="Q163" s="64"/>
      <c r="R163" s="64"/>
      <c r="S163" s="64"/>
    </row>
    <row r="164" spans="1:19" x14ac:dyDescent="0.25">
      <c r="A164">
        <v>120</v>
      </c>
      <c r="B164">
        <v>2</v>
      </c>
      <c r="C164" t="s">
        <v>759</v>
      </c>
      <c r="D164" t="s">
        <v>775</v>
      </c>
      <c r="E164" t="s">
        <v>595</v>
      </c>
      <c r="G164" t="s">
        <v>601</v>
      </c>
      <c r="I164" t="s">
        <v>198</v>
      </c>
      <c r="J164" t="s">
        <v>406</v>
      </c>
      <c r="K164" s="179">
        <v>0</v>
      </c>
      <c r="L164" s="64">
        <v>23478.36</v>
      </c>
      <c r="M164" s="64">
        <v>23478.36</v>
      </c>
      <c r="N164" s="64"/>
      <c r="O164" s="64">
        <v>0</v>
      </c>
      <c r="P164" s="64">
        <f t="shared" si="19"/>
        <v>0</v>
      </c>
      <c r="Q164" s="64"/>
      <c r="R164" s="64"/>
      <c r="S164" s="64"/>
    </row>
    <row r="165" spans="1:19" x14ac:dyDescent="0.25">
      <c r="A165">
        <v>120</v>
      </c>
      <c r="B165">
        <v>0</v>
      </c>
      <c r="C165" t="s">
        <v>759</v>
      </c>
      <c r="D165" t="s">
        <v>778</v>
      </c>
      <c r="E165" t="s">
        <v>585</v>
      </c>
      <c r="G165" t="s">
        <v>588</v>
      </c>
      <c r="I165" t="s">
        <v>198</v>
      </c>
      <c r="J165" t="s">
        <v>406</v>
      </c>
      <c r="K165" s="179">
        <v>0</v>
      </c>
      <c r="L165" s="64">
        <v>26544.2</v>
      </c>
      <c r="M165" s="64">
        <v>26544.2</v>
      </c>
      <c r="N165" s="64"/>
      <c r="O165" s="64">
        <v>0</v>
      </c>
      <c r="P165" s="64">
        <f t="shared" si="19"/>
        <v>0</v>
      </c>
      <c r="Q165" s="64"/>
      <c r="R165" s="64"/>
      <c r="S165" s="64"/>
    </row>
    <row r="166" spans="1:19" x14ac:dyDescent="0.25">
      <c r="A166">
        <v>140</v>
      </c>
      <c r="B166">
        <v>3</v>
      </c>
      <c r="C166" t="s">
        <v>703</v>
      </c>
      <c r="D166" t="s">
        <v>704</v>
      </c>
      <c r="E166" t="s">
        <v>595</v>
      </c>
      <c r="G166" t="s">
        <v>601</v>
      </c>
      <c r="I166" t="s">
        <v>198</v>
      </c>
      <c r="J166" t="s">
        <v>406</v>
      </c>
      <c r="K166" s="179">
        <v>0</v>
      </c>
      <c r="L166" s="64">
        <v>3354.29</v>
      </c>
      <c r="M166" s="64">
        <v>3179.83</v>
      </c>
      <c r="N166" s="64"/>
      <c r="O166" s="64">
        <v>0</v>
      </c>
      <c r="P166" s="64">
        <f t="shared" si="19"/>
        <v>174.46000000000004</v>
      </c>
      <c r="Q166" s="64"/>
      <c r="R166" s="64"/>
      <c r="S166" s="64"/>
    </row>
    <row r="167" spans="1:19" x14ac:dyDescent="0.25">
      <c r="A167">
        <v>140</v>
      </c>
      <c r="B167">
        <v>0</v>
      </c>
      <c r="C167" t="s">
        <v>703</v>
      </c>
      <c r="D167" t="s">
        <v>705</v>
      </c>
      <c r="E167" t="s">
        <v>585</v>
      </c>
      <c r="G167" t="s">
        <v>588</v>
      </c>
      <c r="I167" t="s">
        <v>198</v>
      </c>
      <c r="J167" t="s">
        <v>406</v>
      </c>
      <c r="K167" s="179">
        <v>0</v>
      </c>
      <c r="L167" s="64">
        <v>3380</v>
      </c>
      <c r="M167" s="64">
        <v>3380</v>
      </c>
      <c r="N167" s="64"/>
      <c r="O167" s="64">
        <v>0</v>
      </c>
      <c r="P167" s="64">
        <f t="shared" si="19"/>
        <v>0</v>
      </c>
      <c r="Q167" s="64"/>
      <c r="R167" s="64"/>
      <c r="S167" s="64"/>
    </row>
    <row r="168" spans="1:19" x14ac:dyDescent="0.25">
      <c r="A168">
        <v>140</v>
      </c>
      <c r="B168">
        <v>2</v>
      </c>
      <c r="C168" t="s">
        <v>703</v>
      </c>
      <c r="D168" t="s">
        <v>721</v>
      </c>
      <c r="E168" t="s">
        <v>585</v>
      </c>
      <c r="G168" t="s">
        <v>621</v>
      </c>
      <c r="I168" t="s">
        <v>198</v>
      </c>
      <c r="J168" t="s">
        <v>406</v>
      </c>
      <c r="K168" s="179">
        <v>1683.32</v>
      </c>
      <c r="L168" s="64">
        <v>3451.73</v>
      </c>
      <c r="M168" s="64">
        <v>3166.77</v>
      </c>
      <c r="N168" s="64"/>
      <c r="O168" s="64">
        <v>0</v>
      </c>
      <c r="P168" s="64">
        <f t="shared" si="19"/>
        <v>1968.2800000000002</v>
      </c>
      <c r="Q168" s="64"/>
      <c r="R168" s="64"/>
      <c r="S168" s="64"/>
    </row>
    <row r="169" spans="1:19" x14ac:dyDescent="0.25">
      <c r="A169">
        <v>15</v>
      </c>
      <c r="B169">
        <v>0</v>
      </c>
      <c r="C169" t="s">
        <v>668</v>
      </c>
      <c r="D169" t="s">
        <v>669</v>
      </c>
      <c r="E169" t="s">
        <v>585</v>
      </c>
      <c r="G169" t="s">
        <v>621</v>
      </c>
      <c r="I169" t="s">
        <v>198</v>
      </c>
      <c r="J169" t="s">
        <v>406</v>
      </c>
      <c r="K169" s="179">
        <v>0</v>
      </c>
      <c r="L169" s="64">
        <v>1900.44</v>
      </c>
      <c r="M169" s="64">
        <v>1900.44</v>
      </c>
      <c r="N169" s="64"/>
      <c r="O169" s="64">
        <v>0</v>
      </c>
      <c r="P169" s="64">
        <f t="shared" si="19"/>
        <v>0</v>
      </c>
      <c r="Q169" s="64"/>
      <c r="R169" s="64"/>
      <c r="S169" s="64"/>
    </row>
    <row r="170" spans="1:19" x14ac:dyDescent="0.25">
      <c r="A170">
        <v>60</v>
      </c>
      <c r="B170">
        <v>0</v>
      </c>
      <c r="C170" t="s">
        <v>767</v>
      </c>
      <c r="D170" t="s">
        <v>768</v>
      </c>
      <c r="E170" t="s">
        <v>585</v>
      </c>
      <c r="G170" t="s">
        <v>585</v>
      </c>
      <c r="I170" t="s">
        <v>198</v>
      </c>
      <c r="J170" t="s">
        <v>403</v>
      </c>
      <c r="K170" s="179">
        <v>1300.96</v>
      </c>
      <c r="L170" s="64">
        <v>16000</v>
      </c>
      <c r="M170" s="64">
        <v>14554.05</v>
      </c>
      <c r="N170" s="64"/>
      <c r="O170" s="64">
        <v>0</v>
      </c>
      <c r="P170" s="64">
        <f t="shared" si="19"/>
        <v>2746.91</v>
      </c>
      <c r="Q170" s="64"/>
      <c r="R170" s="64"/>
      <c r="S170" s="64"/>
    </row>
    <row r="171" spans="1:19" x14ac:dyDescent="0.25">
      <c r="A171">
        <v>80</v>
      </c>
      <c r="B171">
        <v>0</v>
      </c>
      <c r="C171" t="s">
        <v>663</v>
      </c>
      <c r="D171" t="s">
        <v>664</v>
      </c>
      <c r="E171" t="s">
        <v>585</v>
      </c>
      <c r="G171" t="s">
        <v>601</v>
      </c>
      <c r="I171" t="s">
        <v>198</v>
      </c>
      <c r="J171" t="s">
        <v>403</v>
      </c>
      <c r="K171" s="179">
        <v>0</v>
      </c>
      <c r="L171" s="64">
        <v>1687.5</v>
      </c>
      <c r="M171" s="64">
        <v>1687.5</v>
      </c>
      <c r="N171" s="64"/>
      <c r="O171" s="64">
        <v>0</v>
      </c>
      <c r="P171" s="64">
        <f t="shared" si="19"/>
        <v>0</v>
      </c>
      <c r="Q171" s="64"/>
      <c r="R171" s="64"/>
      <c r="S171" s="64"/>
    </row>
    <row r="172" spans="1:19" x14ac:dyDescent="0.25">
      <c r="A172">
        <v>85</v>
      </c>
      <c r="B172">
        <v>1</v>
      </c>
      <c r="C172" t="s">
        <v>658</v>
      </c>
      <c r="D172" t="s">
        <v>659</v>
      </c>
      <c r="E172" t="s">
        <v>585</v>
      </c>
      <c r="G172" t="s">
        <v>632</v>
      </c>
      <c r="I172" t="s">
        <v>198</v>
      </c>
      <c r="J172" t="s">
        <v>403</v>
      </c>
      <c r="K172" s="179">
        <v>0</v>
      </c>
      <c r="L172" s="64">
        <v>1459.12</v>
      </c>
      <c r="M172" s="64">
        <v>1459.12</v>
      </c>
      <c r="N172" s="64"/>
      <c r="O172" s="64">
        <v>0</v>
      </c>
      <c r="P172" s="64">
        <f t="shared" si="19"/>
        <v>0</v>
      </c>
      <c r="Q172" s="64"/>
      <c r="R172" s="64"/>
      <c r="S172" s="64"/>
    </row>
    <row r="173" spans="1:19" x14ac:dyDescent="0.25">
      <c r="A173">
        <v>85</v>
      </c>
      <c r="B173">
        <v>0</v>
      </c>
      <c r="C173" t="s">
        <v>658</v>
      </c>
      <c r="D173" t="s">
        <v>708</v>
      </c>
      <c r="E173" t="s">
        <v>634</v>
      </c>
      <c r="G173" t="s">
        <v>585</v>
      </c>
      <c r="I173" t="s">
        <v>198</v>
      </c>
      <c r="J173" t="s">
        <v>403</v>
      </c>
      <c r="K173" s="179">
        <v>762.5</v>
      </c>
      <c r="L173" s="64">
        <v>2684</v>
      </c>
      <c r="M173" s="64">
        <v>2836.5</v>
      </c>
      <c r="N173" s="64"/>
      <c r="O173" s="64">
        <v>0</v>
      </c>
      <c r="P173" s="64">
        <f t="shared" si="19"/>
        <v>610</v>
      </c>
      <c r="Q173" s="64"/>
      <c r="R173" s="64"/>
      <c r="S173" s="64"/>
    </row>
    <row r="174" spans="1:19" x14ac:dyDescent="0.25">
      <c r="A174">
        <v>251</v>
      </c>
      <c r="B174">
        <v>0</v>
      </c>
      <c r="C174" t="s">
        <v>658</v>
      </c>
      <c r="D174" t="s">
        <v>766</v>
      </c>
      <c r="E174" t="s">
        <v>585</v>
      </c>
      <c r="G174" t="s">
        <v>601</v>
      </c>
      <c r="I174" t="s">
        <v>198</v>
      </c>
      <c r="J174" t="s">
        <v>403</v>
      </c>
      <c r="K174" s="179">
        <v>16779.400000000001</v>
      </c>
      <c r="L174" s="64">
        <v>0</v>
      </c>
      <c r="M174" s="64">
        <v>12695.59</v>
      </c>
      <c r="N174" s="64"/>
      <c r="O174" s="64">
        <v>0</v>
      </c>
      <c r="P174" s="64">
        <f t="shared" si="19"/>
        <v>4083.8100000000013</v>
      </c>
      <c r="Q174" s="64"/>
      <c r="R174" s="64"/>
      <c r="S174" s="64"/>
    </row>
    <row r="175" spans="1:19" x14ac:dyDescent="0.25">
      <c r="A175">
        <v>380</v>
      </c>
      <c r="B175">
        <v>0</v>
      </c>
      <c r="C175" t="s">
        <v>753</v>
      </c>
      <c r="D175" t="s">
        <v>754</v>
      </c>
      <c r="E175" t="s">
        <v>585</v>
      </c>
      <c r="G175" t="s">
        <v>619</v>
      </c>
      <c r="I175" t="s">
        <v>198</v>
      </c>
      <c r="J175" t="s">
        <v>403</v>
      </c>
      <c r="K175" s="179">
        <v>7900.46</v>
      </c>
      <c r="L175" s="64">
        <v>2437.5</v>
      </c>
      <c r="M175" s="64">
        <v>2419.63</v>
      </c>
      <c r="N175" s="64"/>
      <c r="O175" s="64">
        <v>0</v>
      </c>
      <c r="P175" s="64">
        <f t="shared" si="19"/>
        <v>7918.329999999999</v>
      </c>
      <c r="Q175" s="64"/>
      <c r="R175" s="64"/>
      <c r="S175" s="64"/>
    </row>
    <row r="176" spans="1:19" x14ac:dyDescent="0.25">
      <c r="A176">
        <v>420</v>
      </c>
      <c r="B176">
        <v>0</v>
      </c>
      <c r="C176" t="s">
        <v>753</v>
      </c>
      <c r="D176" t="s">
        <v>765</v>
      </c>
      <c r="E176" t="s">
        <v>634</v>
      </c>
      <c r="G176" t="s">
        <v>585</v>
      </c>
      <c r="I176" t="s">
        <v>198</v>
      </c>
      <c r="J176" t="s">
        <v>403</v>
      </c>
      <c r="K176" s="179">
        <v>4853.16</v>
      </c>
      <c r="L176" s="64">
        <v>10784.8</v>
      </c>
      <c r="M176" s="64">
        <v>15637.96</v>
      </c>
      <c r="N176" s="64"/>
      <c r="O176" s="64">
        <v>0</v>
      </c>
      <c r="P176" s="64">
        <f t="shared" si="19"/>
        <v>0</v>
      </c>
      <c r="Q176" s="64"/>
      <c r="R176" s="64"/>
      <c r="S176" s="64"/>
    </row>
    <row r="177" spans="1:19" x14ac:dyDescent="0.25">
      <c r="A177">
        <v>230</v>
      </c>
      <c r="B177">
        <v>3</v>
      </c>
      <c r="C177" t="s">
        <v>683</v>
      </c>
      <c r="D177" t="s">
        <v>684</v>
      </c>
      <c r="E177" t="s">
        <v>585</v>
      </c>
      <c r="G177" t="s">
        <v>588</v>
      </c>
      <c r="I177" t="s">
        <v>198</v>
      </c>
      <c r="J177" t="s">
        <v>403</v>
      </c>
      <c r="K177" s="179">
        <v>1438.87</v>
      </c>
      <c r="L177" s="64">
        <v>800</v>
      </c>
      <c r="M177" s="64">
        <v>2238.87</v>
      </c>
      <c r="N177" s="64"/>
      <c r="O177" s="64">
        <v>0</v>
      </c>
      <c r="P177" s="64">
        <f t="shared" si="19"/>
        <v>0</v>
      </c>
      <c r="Q177" s="64"/>
      <c r="R177" s="64"/>
      <c r="S177" s="64"/>
    </row>
    <row r="178" spans="1:19" x14ac:dyDescent="0.25">
      <c r="A178">
        <v>300</v>
      </c>
      <c r="B178">
        <v>0</v>
      </c>
      <c r="C178" t="s">
        <v>670</v>
      </c>
      <c r="D178" t="s">
        <v>671</v>
      </c>
      <c r="E178" t="s">
        <v>585</v>
      </c>
      <c r="G178" t="s">
        <v>601</v>
      </c>
      <c r="I178" t="s">
        <v>198</v>
      </c>
      <c r="J178" t="s">
        <v>403</v>
      </c>
      <c r="K178" s="179">
        <v>950</v>
      </c>
      <c r="L178" s="64">
        <v>966.4</v>
      </c>
      <c r="M178" s="64">
        <v>966.4</v>
      </c>
      <c r="N178" s="64"/>
      <c r="O178" s="64">
        <v>0</v>
      </c>
      <c r="P178" s="64">
        <f t="shared" si="19"/>
        <v>950.00000000000011</v>
      </c>
      <c r="Q178" s="64"/>
      <c r="R178" s="64"/>
      <c r="S178" s="64"/>
    </row>
    <row r="179" spans="1:19" x14ac:dyDescent="0.25">
      <c r="A179">
        <v>716</v>
      </c>
      <c r="B179">
        <v>0</v>
      </c>
      <c r="C179" t="s">
        <v>606</v>
      </c>
      <c r="D179" t="s">
        <v>607</v>
      </c>
      <c r="E179" t="s">
        <v>591</v>
      </c>
      <c r="G179" t="s">
        <v>598</v>
      </c>
      <c r="I179" t="s">
        <v>198</v>
      </c>
      <c r="J179" t="s">
        <v>403</v>
      </c>
      <c r="K179" s="179">
        <v>0</v>
      </c>
      <c r="L179" s="64">
        <v>480</v>
      </c>
      <c r="M179" s="64">
        <v>480</v>
      </c>
      <c r="N179" s="64"/>
      <c r="O179" s="64">
        <v>0</v>
      </c>
      <c r="P179" s="64">
        <f t="shared" si="19"/>
        <v>0</v>
      </c>
      <c r="Q179" s="64"/>
      <c r="R179" s="64"/>
      <c r="S179" s="64"/>
    </row>
    <row r="180" spans="1:19" x14ac:dyDescent="0.25">
      <c r="A180">
        <v>885</v>
      </c>
      <c r="B180">
        <v>0</v>
      </c>
      <c r="C180" t="s">
        <v>606</v>
      </c>
      <c r="D180" t="s">
        <v>711</v>
      </c>
      <c r="E180" t="s">
        <v>591</v>
      </c>
      <c r="G180" t="s">
        <v>598</v>
      </c>
      <c r="I180" t="s">
        <v>198</v>
      </c>
      <c r="J180" t="s">
        <v>403</v>
      </c>
      <c r="K180" s="179">
        <v>2000</v>
      </c>
      <c r="L180" s="64">
        <v>1551</v>
      </c>
      <c r="M180" s="64">
        <v>3168</v>
      </c>
      <c r="N180" s="64"/>
      <c r="O180" s="64">
        <v>53</v>
      </c>
      <c r="P180" s="64">
        <f t="shared" si="19"/>
        <v>330</v>
      </c>
      <c r="Q180" s="64"/>
      <c r="R180" s="64"/>
      <c r="S180" s="64"/>
    </row>
    <row r="181" spans="1:19" x14ac:dyDescent="0.25">
      <c r="A181">
        <v>360</v>
      </c>
      <c r="B181">
        <v>0</v>
      </c>
      <c r="C181" t="s">
        <v>643</v>
      </c>
      <c r="D181" t="s">
        <v>644</v>
      </c>
      <c r="E181" t="s">
        <v>585</v>
      </c>
      <c r="G181" t="s">
        <v>592</v>
      </c>
      <c r="I181" t="s">
        <v>198</v>
      </c>
      <c r="J181" t="s">
        <v>407</v>
      </c>
      <c r="K181" s="179">
        <v>159.36000000000001</v>
      </c>
      <c r="L181" s="64">
        <v>1000</v>
      </c>
      <c r="M181" s="64">
        <v>121</v>
      </c>
      <c r="N181" s="64"/>
      <c r="O181" s="64">
        <v>0</v>
      </c>
      <c r="P181" s="64">
        <f t="shared" si="19"/>
        <v>1038.3600000000001</v>
      </c>
      <c r="Q181" s="64"/>
      <c r="R181" s="64"/>
      <c r="S181" s="64"/>
    </row>
    <row r="182" spans="1:19" x14ac:dyDescent="0.25">
      <c r="A182">
        <v>455</v>
      </c>
      <c r="B182">
        <v>0</v>
      </c>
      <c r="C182" t="s">
        <v>726</v>
      </c>
      <c r="D182" t="s">
        <v>727</v>
      </c>
      <c r="E182" t="s">
        <v>585</v>
      </c>
      <c r="G182" t="s">
        <v>601</v>
      </c>
      <c r="I182" t="s">
        <v>198</v>
      </c>
      <c r="J182" t="s">
        <v>407</v>
      </c>
      <c r="K182" s="179">
        <v>2668.95</v>
      </c>
      <c r="L182" s="64">
        <v>3000</v>
      </c>
      <c r="M182" s="64">
        <v>1128.02</v>
      </c>
      <c r="N182" s="64"/>
      <c r="O182" s="64">
        <v>2668.95</v>
      </c>
      <c r="P182" s="64">
        <f t="shared" si="19"/>
        <v>1871.9800000000005</v>
      </c>
      <c r="Q182" s="64"/>
      <c r="R182" s="64"/>
      <c r="S182" s="64"/>
    </row>
    <row r="183" spans="1:19" x14ac:dyDescent="0.25">
      <c r="A183">
        <v>1317</v>
      </c>
      <c r="B183">
        <v>0</v>
      </c>
      <c r="C183" t="s">
        <v>674</v>
      </c>
      <c r="D183" t="s">
        <v>675</v>
      </c>
      <c r="E183" t="s">
        <v>634</v>
      </c>
      <c r="G183" t="s">
        <v>585</v>
      </c>
      <c r="I183" t="s">
        <v>198</v>
      </c>
      <c r="J183" t="s">
        <v>797</v>
      </c>
      <c r="K183" s="179">
        <v>2105.2399999999998</v>
      </c>
      <c r="L183" s="64">
        <v>0</v>
      </c>
      <c r="M183" s="64">
        <v>0</v>
      </c>
      <c r="N183" s="64"/>
      <c r="O183" s="64">
        <v>0</v>
      </c>
      <c r="P183" s="64">
        <f t="shared" si="19"/>
        <v>2105.2399999999998</v>
      </c>
      <c r="Q183" s="64"/>
      <c r="R183" s="64"/>
      <c r="S183" s="64"/>
    </row>
    <row r="184" spans="1:19" x14ac:dyDescent="0.25">
      <c r="A184">
        <v>1113</v>
      </c>
      <c r="B184">
        <v>0</v>
      </c>
      <c r="C184" t="s">
        <v>730</v>
      </c>
      <c r="D184" t="s">
        <v>731</v>
      </c>
      <c r="E184" t="s">
        <v>634</v>
      </c>
      <c r="G184" t="s">
        <v>585</v>
      </c>
      <c r="I184" t="s">
        <v>198</v>
      </c>
      <c r="J184" t="s">
        <v>797</v>
      </c>
      <c r="K184" s="179">
        <v>0</v>
      </c>
      <c r="L184" s="64">
        <v>5856</v>
      </c>
      <c r="M184" s="64">
        <v>5856</v>
      </c>
      <c r="N184" s="64"/>
      <c r="O184" s="64">
        <v>0</v>
      </c>
      <c r="P184" s="64">
        <f t="shared" si="19"/>
        <v>0</v>
      </c>
      <c r="Q184" s="64"/>
      <c r="R184" s="64"/>
      <c r="S184" s="64"/>
    </row>
    <row r="185" spans="1:19" x14ac:dyDescent="0.25">
      <c r="A185">
        <v>1200</v>
      </c>
      <c r="B185">
        <v>0</v>
      </c>
      <c r="C185" t="s">
        <v>730</v>
      </c>
      <c r="D185" t="s">
        <v>748</v>
      </c>
      <c r="E185" t="s">
        <v>634</v>
      </c>
      <c r="G185" t="s">
        <v>585</v>
      </c>
      <c r="I185" t="s">
        <v>198</v>
      </c>
      <c r="J185" t="s">
        <v>797</v>
      </c>
      <c r="K185" s="179">
        <v>8597.2000000000007</v>
      </c>
      <c r="L185" s="64">
        <v>0</v>
      </c>
      <c r="M185" s="64">
        <v>7629.52</v>
      </c>
      <c r="N185" s="64"/>
      <c r="O185" s="64">
        <v>967.68</v>
      </c>
      <c r="P185" s="64">
        <f t="shared" si="19"/>
        <v>0</v>
      </c>
      <c r="Q185" s="64"/>
      <c r="R185" s="64"/>
      <c r="S185" s="64"/>
    </row>
    <row r="186" spans="1:19" x14ac:dyDescent="0.25">
      <c r="A186">
        <v>1096</v>
      </c>
      <c r="B186">
        <v>0</v>
      </c>
      <c r="C186" t="s">
        <v>730</v>
      </c>
      <c r="D186" t="s">
        <v>793</v>
      </c>
      <c r="E186" t="s">
        <v>621</v>
      </c>
      <c r="G186" t="s">
        <v>585</v>
      </c>
      <c r="I186" t="s">
        <v>198</v>
      </c>
      <c r="J186" t="s">
        <v>797</v>
      </c>
      <c r="K186" s="179">
        <v>37817.65</v>
      </c>
      <c r="L186" s="64">
        <v>38007.65</v>
      </c>
      <c r="M186" s="64">
        <v>61734.23</v>
      </c>
      <c r="N186" s="64"/>
      <c r="O186" s="64">
        <v>7.0000000000000007E-2</v>
      </c>
      <c r="P186" s="64">
        <f t="shared" si="19"/>
        <v>14091</v>
      </c>
      <c r="Q186" s="64"/>
      <c r="R186" s="64"/>
      <c r="S186" s="64"/>
    </row>
    <row r="187" spans="1:19" x14ac:dyDescent="0.25">
      <c r="A187">
        <v>1346</v>
      </c>
      <c r="B187">
        <v>0</v>
      </c>
      <c r="C187" t="s">
        <v>608</v>
      </c>
      <c r="D187" t="s">
        <v>609</v>
      </c>
      <c r="E187" t="s">
        <v>610</v>
      </c>
      <c r="G187" t="s">
        <v>585</v>
      </c>
      <c r="I187" t="s">
        <v>198</v>
      </c>
      <c r="K187" s="179">
        <v>12.3</v>
      </c>
      <c r="L187" s="64">
        <v>481.66</v>
      </c>
      <c r="M187" s="64">
        <v>481.66</v>
      </c>
      <c r="N187" s="64"/>
      <c r="O187" s="64">
        <v>0</v>
      </c>
      <c r="P187" s="64">
        <f t="shared" si="19"/>
        <v>12.300000000000011</v>
      </c>
      <c r="Q187" s="64"/>
      <c r="R187" s="64"/>
      <c r="S187" s="64"/>
    </row>
    <row r="188" spans="1:19" x14ac:dyDescent="0.25">
      <c r="A188">
        <v>1345</v>
      </c>
      <c r="B188">
        <v>0</v>
      </c>
      <c r="C188" t="s">
        <v>608</v>
      </c>
      <c r="D188" t="s">
        <v>525</v>
      </c>
      <c r="E188" t="s">
        <v>610</v>
      </c>
      <c r="G188" t="s">
        <v>585</v>
      </c>
      <c r="I188" t="s">
        <v>198</v>
      </c>
      <c r="K188" s="179">
        <v>0</v>
      </c>
      <c r="L188" s="64">
        <v>1208.0999999999999</v>
      </c>
      <c r="M188" s="64">
        <v>1198.75</v>
      </c>
      <c r="N188" s="64"/>
      <c r="O188" s="64">
        <v>0</v>
      </c>
      <c r="P188" s="64">
        <f t="shared" si="19"/>
        <v>9.3499999999999091</v>
      </c>
      <c r="Q188" s="64"/>
      <c r="R188" s="64"/>
      <c r="S188" s="64"/>
    </row>
    <row r="189" spans="1:19" x14ac:dyDescent="0.25">
      <c r="A189">
        <v>1370</v>
      </c>
      <c r="B189">
        <v>0</v>
      </c>
      <c r="C189" t="s">
        <v>713</v>
      </c>
      <c r="D189" t="s">
        <v>714</v>
      </c>
      <c r="E189" t="s">
        <v>610</v>
      </c>
      <c r="G189" t="s">
        <v>585</v>
      </c>
      <c r="I189" t="s">
        <v>198</v>
      </c>
      <c r="K189" s="179">
        <v>0</v>
      </c>
      <c r="L189" s="64">
        <v>4000</v>
      </c>
      <c r="M189" s="64">
        <v>4000</v>
      </c>
      <c r="N189" s="64"/>
      <c r="O189" s="64">
        <v>0</v>
      </c>
      <c r="P189" s="64">
        <f t="shared" si="19"/>
        <v>0</v>
      </c>
      <c r="Q189" s="64"/>
      <c r="R189" s="64"/>
      <c r="S189" s="64"/>
    </row>
    <row r="190" spans="1:19" x14ac:dyDescent="0.25">
      <c r="A190">
        <v>1355</v>
      </c>
      <c r="B190">
        <v>0</v>
      </c>
      <c r="C190" t="s">
        <v>790</v>
      </c>
      <c r="D190" t="s">
        <v>791</v>
      </c>
      <c r="E190" t="s">
        <v>610</v>
      </c>
      <c r="G190" t="s">
        <v>585</v>
      </c>
      <c r="I190" t="s">
        <v>198</v>
      </c>
      <c r="K190" s="179">
        <v>2964.44</v>
      </c>
      <c r="L190" s="64">
        <v>47763.81</v>
      </c>
      <c r="M190" s="64">
        <v>39448.01</v>
      </c>
      <c r="N190" s="64"/>
      <c r="O190" s="64">
        <v>0</v>
      </c>
      <c r="P190" s="64">
        <f t="shared" si="19"/>
        <v>11280.239999999998</v>
      </c>
      <c r="Q190" s="64"/>
      <c r="R190" s="64"/>
      <c r="S190" s="64"/>
    </row>
    <row r="191" spans="1:19" x14ac:dyDescent="0.25">
      <c r="A191">
        <v>1350</v>
      </c>
      <c r="B191">
        <v>0</v>
      </c>
      <c r="C191" t="s">
        <v>746</v>
      </c>
      <c r="D191" t="s">
        <v>747</v>
      </c>
      <c r="E191" t="s">
        <v>610</v>
      </c>
      <c r="G191" t="s">
        <v>585</v>
      </c>
      <c r="I191" t="s">
        <v>198</v>
      </c>
      <c r="K191" s="179">
        <v>8417</v>
      </c>
      <c r="L191" s="64">
        <v>0</v>
      </c>
      <c r="M191" s="64">
        <v>5000</v>
      </c>
      <c r="N191" s="64"/>
      <c r="O191" s="64">
        <v>0</v>
      </c>
      <c r="P191" s="64">
        <f t="shared" si="19"/>
        <v>3417</v>
      </c>
      <c r="Q191" s="64"/>
      <c r="R191" s="64"/>
      <c r="S191" s="64"/>
    </row>
    <row r="192" spans="1:19" x14ac:dyDescent="0.25">
      <c r="A192">
        <v>1360</v>
      </c>
      <c r="B192">
        <v>0</v>
      </c>
      <c r="C192" t="s">
        <v>661</v>
      </c>
      <c r="D192" t="s">
        <v>662</v>
      </c>
      <c r="E192" t="s">
        <v>610</v>
      </c>
      <c r="G192" t="s">
        <v>585</v>
      </c>
      <c r="I192" t="s">
        <v>198</v>
      </c>
      <c r="K192" s="179">
        <v>0</v>
      </c>
      <c r="L192" s="64">
        <v>1539.34</v>
      </c>
      <c r="M192" s="64">
        <v>498.36</v>
      </c>
      <c r="N192" s="64"/>
      <c r="O192" s="64">
        <v>0</v>
      </c>
      <c r="P192" s="64">
        <f t="shared" si="19"/>
        <v>1040.98</v>
      </c>
      <c r="Q192" s="64"/>
      <c r="R192" s="64"/>
      <c r="S192" s="64"/>
    </row>
    <row r="194" spans="4:16" s="68" customFormat="1" x14ac:dyDescent="0.25">
      <c r="D194" s="68" t="s">
        <v>187</v>
      </c>
      <c r="I194" s="68" t="s">
        <v>198</v>
      </c>
      <c r="K194" s="67">
        <f>SUM(K160:K193)</f>
        <v>100410.81000000001</v>
      </c>
      <c r="L194" s="67">
        <f t="shared" ref="L194:P194" si="20">SUM(L160:L193)</f>
        <v>237969.93999999997</v>
      </c>
      <c r="M194" s="67">
        <f t="shared" si="20"/>
        <v>281042.80999999994</v>
      </c>
      <c r="N194" s="67">
        <f t="shared" si="20"/>
        <v>0</v>
      </c>
      <c r="O194" s="67">
        <f t="shared" si="20"/>
        <v>3689.7</v>
      </c>
      <c r="P194" s="67">
        <f t="shared" si="20"/>
        <v>53648.240000000005</v>
      </c>
    </row>
  </sheetData>
  <sortState ref="A65:S196">
    <sortCondition ref="I65:I196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03"/>
  <sheetViews>
    <sheetView topLeftCell="A31" workbookViewId="0">
      <selection activeCell="U59" sqref="T59:U59"/>
    </sheetView>
  </sheetViews>
  <sheetFormatPr defaultRowHeight="15" x14ac:dyDescent="0.25"/>
  <cols>
    <col min="1" max="1" width="4.5703125" style="204" bestFit="1" customWidth="1"/>
    <col min="2" max="2" width="4.42578125" style="204" bestFit="1" customWidth="1"/>
    <col min="3" max="3" width="12.7109375" style="204" bestFit="1" customWidth="1"/>
    <col min="4" max="4" width="45.140625" style="204" bestFit="1" customWidth="1"/>
    <col min="5" max="5" width="5.28515625" style="204" bestFit="1" customWidth="1"/>
    <col min="6" max="6" width="12.5703125" style="204" bestFit="1" customWidth="1"/>
    <col min="7" max="7" width="6" style="204" bestFit="1" customWidth="1"/>
    <col min="8" max="8" width="13.28515625" style="204" bestFit="1" customWidth="1"/>
    <col min="9" max="9" width="7.5703125" style="204" bestFit="1" customWidth="1"/>
    <col min="10" max="10" width="7.5703125" style="205" bestFit="1" customWidth="1"/>
    <col min="11" max="11" width="18.140625" style="219" bestFit="1" customWidth="1"/>
    <col min="12" max="12" width="15.5703125" style="219" bestFit="1" customWidth="1"/>
    <col min="13" max="13" width="12.28515625" style="219" bestFit="1" customWidth="1"/>
    <col min="14" max="14" width="10.28515625" style="219" bestFit="1" customWidth="1"/>
    <col min="15" max="15" width="8.85546875" style="219" bestFit="1" customWidth="1"/>
    <col min="16" max="16" width="8.7109375" style="219" bestFit="1" customWidth="1"/>
    <col min="17" max="18" width="9.140625" style="204"/>
    <col min="19" max="19" width="15.5703125" style="204" bestFit="1" customWidth="1"/>
    <col min="20" max="16384" width="9.140625" style="204"/>
  </cols>
  <sheetData>
    <row r="1" spans="1:19" ht="30" x14ac:dyDescent="0.25">
      <c r="A1" t="s">
        <v>151</v>
      </c>
      <c r="B1" t="s">
        <v>152</v>
      </c>
      <c r="C1" s="111" t="s">
        <v>432</v>
      </c>
      <c r="D1" t="s">
        <v>439</v>
      </c>
      <c r="E1" s="111" t="s">
        <v>433</v>
      </c>
      <c r="F1" s="111" t="s">
        <v>435</v>
      </c>
      <c r="G1" s="111" t="s">
        <v>434</v>
      </c>
      <c r="H1" s="111" t="s">
        <v>436</v>
      </c>
      <c r="I1" s="111" t="s">
        <v>438</v>
      </c>
      <c r="J1" s="111" t="s">
        <v>437</v>
      </c>
      <c r="K1" s="64" t="s">
        <v>297</v>
      </c>
      <c r="L1" s="111" t="s">
        <v>245</v>
      </c>
      <c r="M1" s="111" t="s">
        <v>246</v>
      </c>
      <c r="N1" s="111" t="s">
        <v>247</v>
      </c>
      <c r="O1" s="111" t="s">
        <v>248</v>
      </c>
      <c r="P1" s="111" t="s">
        <v>298</v>
      </c>
    </row>
    <row r="2" spans="1:19" x14ac:dyDescent="0.25">
      <c r="K2" s="206"/>
      <c r="L2" s="206"/>
      <c r="M2" s="206"/>
      <c r="N2" s="206"/>
      <c r="O2" s="206"/>
      <c r="P2" s="206"/>
    </row>
    <row r="3" spans="1:19" x14ac:dyDescent="0.25">
      <c r="D3" s="207"/>
      <c r="E3" s="207"/>
      <c r="F3" s="207"/>
      <c r="G3" s="207"/>
      <c r="H3" s="207"/>
      <c r="K3" s="206"/>
      <c r="L3" s="206"/>
      <c r="M3" s="206"/>
      <c r="N3" s="206"/>
      <c r="O3" s="206"/>
      <c r="P3" s="206"/>
    </row>
    <row r="4" spans="1:19" x14ac:dyDescent="0.25">
      <c r="D4" s="207"/>
      <c r="E4" s="207"/>
      <c r="F4" s="207"/>
      <c r="G4" s="207"/>
      <c r="H4" s="207"/>
      <c r="K4" s="206"/>
      <c r="L4" s="206"/>
      <c r="M4" s="206"/>
      <c r="N4" s="206"/>
      <c r="O4" s="206"/>
      <c r="P4" s="206"/>
    </row>
    <row r="5" spans="1:19" customFormat="1" x14ac:dyDescent="0.25">
      <c r="A5">
        <v>11</v>
      </c>
      <c r="B5">
        <v>0</v>
      </c>
      <c r="C5" t="s">
        <v>581</v>
      </c>
      <c r="D5" t="s">
        <v>582</v>
      </c>
      <c r="I5" t="s">
        <v>154</v>
      </c>
      <c r="J5" t="s">
        <v>411</v>
      </c>
      <c r="K5" s="179">
        <v>4167.99</v>
      </c>
      <c r="L5" s="64">
        <v>257000</v>
      </c>
      <c r="M5" s="64">
        <v>257235.74</v>
      </c>
      <c r="N5" s="64">
        <v>0</v>
      </c>
      <c r="O5" s="64">
        <v>3364.07</v>
      </c>
      <c r="P5" s="64">
        <f t="shared" ref="P5:P10" si="0">K5+L5-M5+N5-O5</f>
        <v>568.17999999999984</v>
      </c>
      <c r="Q5" s="64"/>
      <c r="R5" s="64"/>
      <c r="S5" s="64"/>
    </row>
    <row r="6" spans="1:19" customFormat="1" x14ac:dyDescent="0.25">
      <c r="A6">
        <v>13</v>
      </c>
      <c r="B6">
        <v>0</v>
      </c>
      <c r="C6" t="s">
        <v>562</v>
      </c>
      <c r="D6" t="s">
        <v>563</v>
      </c>
      <c r="I6" t="s">
        <v>154</v>
      </c>
      <c r="J6" t="s">
        <v>411</v>
      </c>
      <c r="K6" s="179">
        <v>23328.36</v>
      </c>
      <c r="L6" s="64">
        <v>0</v>
      </c>
      <c r="M6" s="64">
        <v>21126.78</v>
      </c>
      <c r="N6" s="64">
        <v>0</v>
      </c>
      <c r="O6" s="64">
        <v>2201.58</v>
      </c>
      <c r="P6" s="64">
        <f t="shared" si="0"/>
        <v>0</v>
      </c>
      <c r="Q6" s="64"/>
      <c r="R6" s="64"/>
      <c r="S6" s="64"/>
    </row>
    <row r="7" spans="1:19" customFormat="1" x14ac:dyDescent="0.25">
      <c r="A7">
        <v>46</v>
      </c>
      <c r="B7">
        <v>0</v>
      </c>
      <c r="C7" t="s">
        <v>575</v>
      </c>
      <c r="D7" t="s">
        <v>520</v>
      </c>
      <c r="I7" t="s">
        <v>154</v>
      </c>
      <c r="J7" t="s">
        <v>411</v>
      </c>
      <c r="K7" s="179">
        <v>8418.2199999999993</v>
      </c>
      <c r="L7" s="64">
        <v>55000</v>
      </c>
      <c r="M7" s="64">
        <v>55939.38</v>
      </c>
      <c r="N7" s="64">
        <v>62.26</v>
      </c>
      <c r="O7" s="64">
        <v>0</v>
      </c>
      <c r="P7" s="64">
        <f t="shared" si="0"/>
        <v>7541.100000000004</v>
      </c>
      <c r="Q7" s="64"/>
      <c r="R7" s="64"/>
      <c r="S7" s="64"/>
    </row>
    <row r="8" spans="1:19" customFormat="1" x14ac:dyDescent="0.25">
      <c r="A8">
        <v>70</v>
      </c>
      <c r="B8">
        <v>0</v>
      </c>
      <c r="C8" t="s">
        <v>576</v>
      </c>
      <c r="D8" t="s">
        <v>577</v>
      </c>
      <c r="I8" t="s">
        <v>154</v>
      </c>
      <c r="J8" t="s">
        <v>411</v>
      </c>
      <c r="K8" s="179">
        <v>9480.2999999999993</v>
      </c>
      <c r="L8" s="64">
        <v>68707.58</v>
      </c>
      <c r="M8" s="64">
        <v>72300.25</v>
      </c>
      <c r="N8" s="64">
        <v>0</v>
      </c>
      <c r="O8" s="64">
        <v>5887.63</v>
      </c>
      <c r="P8" s="64">
        <f t="shared" si="0"/>
        <v>0</v>
      </c>
      <c r="Q8" s="64"/>
      <c r="R8" s="64"/>
      <c r="S8" s="64"/>
    </row>
    <row r="9" spans="1:19" customFormat="1" x14ac:dyDescent="0.25">
      <c r="A9">
        <v>40</v>
      </c>
      <c r="B9">
        <v>0</v>
      </c>
      <c r="C9" t="s">
        <v>536</v>
      </c>
      <c r="D9" t="s">
        <v>537</v>
      </c>
      <c r="I9" t="s">
        <v>154</v>
      </c>
      <c r="J9" t="s">
        <v>411</v>
      </c>
      <c r="K9" s="179">
        <v>0</v>
      </c>
      <c r="L9" s="64">
        <v>2878.45</v>
      </c>
      <c r="M9" s="64">
        <v>2878.45</v>
      </c>
      <c r="N9" s="64">
        <v>0</v>
      </c>
      <c r="O9" s="64">
        <v>0</v>
      </c>
      <c r="P9" s="64">
        <f t="shared" si="0"/>
        <v>0</v>
      </c>
      <c r="Q9" s="64"/>
      <c r="R9" s="64"/>
      <c r="S9" s="64"/>
    </row>
    <row r="10" spans="1:19" customFormat="1" x14ac:dyDescent="0.25">
      <c r="A10">
        <v>48</v>
      </c>
      <c r="B10">
        <v>0</v>
      </c>
      <c r="C10" t="s">
        <v>526</v>
      </c>
      <c r="D10" t="s">
        <v>527</v>
      </c>
      <c r="I10" t="s">
        <v>154</v>
      </c>
      <c r="J10" t="s">
        <v>411</v>
      </c>
      <c r="K10" s="179">
        <v>0</v>
      </c>
      <c r="L10" s="64">
        <v>1236.18</v>
      </c>
      <c r="M10" s="64">
        <v>1236.18</v>
      </c>
      <c r="N10" s="64">
        <v>0</v>
      </c>
      <c r="O10" s="64">
        <v>0</v>
      </c>
      <c r="P10" s="64">
        <f t="shared" si="0"/>
        <v>0</v>
      </c>
      <c r="Q10" s="64"/>
      <c r="R10" s="64"/>
      <c r="S10" s="64"/>
    </row>
    <row r="11" spans="1:19" x14ac:dyDescent="0.25">
      <c r="J11" s="224"/>
      <c r="K11" s="206"/>
      <c r="L11" s="206"/>
      <c r="M11" s="206"/>
      <c r="N11" s="206"/>
      <c r="O11" s="206"/>
      <c r="P11" s="206"/>
    </row>
    <row r="12" spans="1:19" s="208" customFormat="1" x14ac:dyDescent="0.25">
      <c r="D12" s="209" t="s">
        <v>317</v>
      </c>
      <c r="E12" s="209"/>
      <c r="F12" s="209"/>
      <c r="G12" s="209"/>
      <c r="H12" s="209"/>
      <c r="J12" s="227" t="s">
        <v>411</v>
      </c>
      <c r="K12" s="210"/>
      <c r="L12" s="211">
        <f>SUM(L3:L11)</f>
        <v>384822.21</v>
      </c>
      <c r="M12" s="210"/>
      <c r="N12" s="210"/>
      <c r="O12" s="210"/>
      <c r="P12" s="210"/>
      <c r="Q12" s="212"/>
      <c r="R12" s="212"/>
    </row>
    <row r="13" spans="1:19" s="208" customFormat="1" x14ac:dyDescent="0.25">
      <c r="J13" s="225"/>
      <c r="K13" s="210"/>
      <c r="L13" s="210"/>
      <c r="M13" s="210"/>
      <c r="N13" s="210"/>
      <c r="O13" s="210"/>
      <c r="P13" s="210"/>
    </row>
    <row r="14" spans="1:19" s="213" customFormat="1" x14ac:dyDescent="0.25">
      <c r="J14" s="226"/>
      <c r="K14" s="214"/>
      <c r="L14" s="214"/>
      <c r="M14" s="214"/>
      <c r="N14" s="214"/>
      <c r="O14" s="214"/>
      <c r="P14" s="214"/>
    </row>
    <row r="15" spans="1:19" s="208" customFormat="1" x14ac:dyDescent="0.25">
      <c r="J15" s="225"/>
      <c r="K15" s="210"/>
      <c r="L15" s="210"/>
      <c r="M15" s="210"/>
      <c r="N15" s="210"/>
      <c r="O15" s="210"/>
      <c r="P15" s="210"/>
    </row>
    <row r="16" spans="1:19" s="208" customFormat="1" x14ac:dyDescent="0.25">
      <c r="D16" s="215" t="s">
        <v>413</v>
      </c>
      <c r="E16" s="215"/>
      <c r="F16" s="215"/>
      <c r="G16" s="215"/>
      <c r="H16" s="215"/>
      <c r="J16" s="227" t="s">
        <v>412</v>
      </c>
      <c r="K16" s="210"/>
      <c r="L16" s="211">
        <f>SUM(L13:L15)</f>
        <v>0</v>
      </c>
      <c r="M16" s="210"/>
      <c r="N16" s="210"/>
      <c r="O16" s="210"/>
      <c r="P16" s="210"/>
      <c r="Q16" s="212"/>
      <c r="R16" s="212"/>
    </row>
    <row r="17" spans="1:19" s="208" customFormat="1" x14ac:dyDescent="0.25">
      <c r="J17" s="225"/>
      <c r="K17" s="210"/>
      <c r="L17" s="210"/>
      <c r="M17" s="210"/>
      <c r="N17" s="210"/>
      <c r="O17" s="210"/>
      <c r="P17" s="210"/>
    </row>
    <row r="18" spans="1:19" s="208" customFormat="1" x14ac:dyDescent="0.25">
      <c r="J18" s="225"/>
      <c r="K18" s="210"/>
      <c r="L18" s="210"/>
      <c r="M18" s="210"/>
      <c r="N18" s="210"/>
      <c r="O18" s="210"/>
      <c r="P18" s="210"/>
    </row>
    <row r="19" spans="1:19" customFormat="1" x14ac:dyDescent="0.25">
      <c r="A19">
        <v>132</v>
      </c>
      <c r="B19">
        <v>0</v>
      </c>
      <c r="C19" t="s">
        <v>531</v>
      </c>
      <c r="D19" t="s">
        <v>532</v>
      </c>
      <c r="I19" t="s">
        <v>156</v>
      </c>
      <c r="J19" t="s">
        <v>414</v>
      </c>
      <c r="K19" s="179">
        <v>0</v>
      </c>
      <c r="L19" s="64">
        <v>2143.2600000000002</v>
      </c>
      <c r="M19" s="64">
        <v>2143.2600000000002</v>
      </c>
      <c r="N19" s="64">
        <v>0</v>
      </c>
      <c r="O19" s="64">
        <v>0</v>
      </c>
      <c r="P19" s="64">
        <f t="shared" ref="P19:P25" si="1">K19+L19-M19+N19-O19</f>
        <v>0</v>
      </c>
      <c r="Q19" s="64"/>
      <c r="R19" s="64"/>
      <c r="S19" s="64"/>
    </row>
    <row r="20" spans="1:19" customFormat="1" x14ac:dyDescent="0.25">
      <c r="A20">
        <v>93</v>
      </c>
      <c r="B20">
        <v>0</v>
      </c>
      <c r="C20" t="s">
        <v>531</v>
      </c>
      <c r="D20" t="s">
        <v>533</v>
      </c>
      <c r="I20" t="s">
        <v>156</v>
      </c>
      <c r="J20" t="s">
        <v>414</v>
      </c>
      <c r="K20" s="179">
        <v>0</v>
      </c>
      <c r="L20" s="64">
        <v>2328.34</v>
      </c>
      <c r="M20" s="64">
        <v>2328.34</v>
      </c>
      <c r="N20" s="64">
        <v>0</v>
      </c>
      <c r="O20" s="64">
        <v>0</v>
      </c>
      <c r="P20" s="64">
        <f t="shared" si="1"/>
        <v>0</v>
      </c>
      <c r="Q20" s="64"/>
      <c r="R20" s="64"/>
      <c r="S20" s="64"/>
    </row>
    <row r="21" spans="1:19" customFormat="1" x14ac:dyDescent="0.25">
      <c r="A21">
        <v>100</v>
      </c>
      <c r="B21">
        <v>0</v>
      </c>
      <c r="C21" t="s">
        <v>531</v>
      </c>
      <c r="D21" t="s">
        <v>539</v>
      </c>
      <c r="I21" t="s">
        <v>156</v>
      </c>
      <c r="J21" t="s">
        <v>414</v>
      </c>
      <c r="K21" s="179">
        <v>0</v>
      </c>
      <c r="L21" s="64">
        <v>3350.34</v>
      </c>
      <c r="M21" s="64">
        <v>3350.34</v>
      </c>
      <c r="N21" s="64">
        <v>0</v>
      </c>
      <c r="O21" s="64">
        <v>0</v>
      </c>
      <c r="P21" s="64">
        <f t="shared" si="1"/>
        <v>0</v>
      </c>
      <c r="Q21" s="64"/>
      <c r="R21" s="64"/>
      <c r="S21" s="64"/>
    </row>
    <row r="22" spans="1:19" customFormat="1" x14ac:dyDescent="0.25">
      <c r="A22">
        <v>89</v>
      </c>
      <c r="B22">
        <v>0</v>
      </c>
      <c r="C22" t="s">
        <v>531</v>
      </c>
      <c r="D22" t="s">
        <v>547</v>
      </c>
      <c r="I22" t="s">
        <v>156</v>
      </c>
      <c r="J22" t="s">
        <v>414</v>
      </c>
      <c r="K22" s="179">
        <v>0</v>
      </c>
      <c r="L22" s="64">
        <v>7436.68</v>
      </c>
      <c r="M22" s="64">
        <v>7436.68</v>
      </c>
      <c r="N22" s="64">
        <v>0</v>
      </c>
      <c r="O22" s="64">
        <v>0</v>
      </c>
      <c r="P22" s="64">
        <f t="shared" si="1"/>
        <v>0</v>
      </c>
      <c r="Q22" s="64"/>
      <c r="R22" s="64"/>
      <c r="S22" s="64"/>
    </row>
    <row r="23" spans="1:19" customFormat="1" x14ac:dyDescent="0.25">
      <c r="A23">
        <v>90</v>
      </c>
      <c r="B23">
        <v>0</v>
      </c>
      <c r="C23" t="s">
        <v>531</v>
      </c>
      <c r="D23" t="s">
        <v>578</v>
      </c>
      <c r="I23" t="s">
        <v>156</v>
      </c>
      <c r="J23" t="s">
        <v>414</v>
      </c>
      <c r="K23" s="179">
        <v>0</v>
      </c>
      <c r="L23" s="64">
        <v>83938.03</v>
      </c>
      <c r="M23" s="64">
        <v>83938.03</v>
      </c>
      <c r="N23" s="64">
        <v>0</v>
      </c>
      <c r="O23" s="64">
        <v>0</v>
      </c>
      <c r="P23" s="64">
        <f t="shared" si="1"/>
        <v>0</v>
      </c>
      <c r="Q23" s="64"/>
      <c r="R23" s="64"/>
      <c r="S23" s="64"/>
    </row>
    <row r="24" spans="1:19" customFormat="1" x14ac:dyDescent="0.25">
      <c r="A24">
        <v>165</v>
      </c>
      <c r="B24">
        <v>0</v>
      </c>
      <c r="C24" t="s">
        <v>521</v>
      </c>
      <c r="D24" t="s">
        <v>522</v>
      </c>
      <c r="I24" t="s">
        <v>156</v>
      </c>
      <c r="J24" t="s">
        <v>414</v>
      </c>
      <c r="K24" s="179">
        <v>891.47</v>
      </c>
      <c r="L24" s="64">
        <v>0</v>
      </c>
      <c r="M24" s="64">
        <v>0</v>
      </c>
      <c r="N24" s="64">
        <v>0</v>
      </c>
      <c r="O24" s="64">
        <v>0</v>
      </c>
      <c r="P24" s="64">
        <f t="shared" si="1"/>
        <v>891.47</v>
      </c>
      <c r="Q24" s="64"/>
      <c r="R24" s="64"/>
      <c r="S24" s="64"/>
    </row>
    <row r="25" spans="1:19" customFormat="1" x14ac:dyDescent="0.25">
      <c r="A25">
        <v>155</v>
      </c>
      <c r="B25">
        <v>0</v>
      </c>
      <c r="C25" t="s">
        <v>550</v>
      </c>
      <c r="D25" t="s">
        <v>551</v>
      </c>
      <c r="I25" t="s">
        <v>156</v>
      </c>
      <c r="J25" t="s">
        <v>414</v>
      </c>
      <c r="K25" s="179">
        <v>7000</v>
      </c>
      <c r="L25" s="64">
        <v>2156.2600000000002</v>
      </c>
      <c r="M25" s="64">
        <v>0</v>
      </c>
      <c r="N25" s="64">
        <v>0</v>
      </c>
      <c r="O25" s="64">
        <v>3864.75</v>
      </c>
      <c r="P25" s="64">
        <f t="shared" si="1"/>
        <v>5291.51</v>
      </c>
      <c r="Q25" s="64"/>
      <c r="R25" s="64"/>
      <c r="S25" s="64"/>
    </row>
    <row r="26" spans="1:19" s="208" customFormat="1" x14ac:dyDescent="0.25">
      <c r="J26" s="225"/>
      <c r="K26" s="210"/>
      <c r="L26" s="210"/>
      <c r="M26" s="210"/>
      <c r="N26" s="210"/>
      <c r="O26" s="210"/>
      <c r="P26" s="210"/>
    </row>
    <row r="27" spans="1:19" s="208" customFormat="1" x14ac:dyDescent="0.25">
      <c r="D27" s="215" t="s">
        <v>320</v>
      </c>
      <c r="E27" s="215"/>
      <c r="F27" s="215"/>
      <c r="G27" s="215"/>
      <c r="H27" s="215"/>
      <c r="J27" s="227" t="s">
        <v>414</v>
      </c>
      <c r="K27" s="210"/>
      <c r="L27" s="211">
        <f>SUM(L17:L26)</f>
        <v>101352.90999999999</v>
      </c>
      <c r="M27" s="210"/>
      <c r="N27" s="210"/>
      <c r="O27" s="210"/>
      <c r="P27" s="210"/>
    </row>
    <row r="28" spans="1:19" s="208" customFormat="1" x14ac:dyDescent="0.25">
      <c r="J28" s="225"/>
      <c r="K28" s="210"/>
      <c r="L28" s="210"/>
      <c r="M28" s="210"/>
      <c r="N28" s="210"/>
      <c r="O28" s="210"/>
      <c r="P28" s="210"/>
    </row>
    <row r="29" spans="1:19" s="208" customFormat="1" x14ac:dyDescent="0.25">
      <c r="J29" s="225"/>
      <c r="K29" s="210"/>
      <c r="L29" s="210"/>
      <c r="M29" s="210"/>
      <c r="N29" s="210"/>
      <c r="O29" s="210"/>
      <c r="P29" s="210"/>
    </row>
    <row r="30" spans="1:19" customFormat="1" x14ac:dyDescent="0.25">
      <c r="A30">
        <v>379</v>
      </c>
      <c r="B30">
        <v>0</v>
      </c>
      <c r="C30" t="s">
        <v>540</v>
      </c>
      <c r="D30" t="s">
        <v>541</v>
      </c>
      <c r="I30" t="s">
        <v>156</v>
      </c>
      <c r="J30" t="s">
        <v>415</v>
      </c>
      <c r="K30" s="179">
        <v>5000</v>
      </c>
      <c r="L30" s="64">
        <v>0</v>
      </c>
      <c r="M30" s="64">
        <v>5000</v>
      </c>
      <c r="N30" s="64">
        <v>0</v>
      </c>
      <c r="O30" s="64">
        <v>0</v>
      </c>
      <c r="P30" s="64">
        <f t="shared" ref="P30:P36" si="2">K30+L30-M30+N30-O30</f>
        <v>0</v>
      </c>
      <c r="Q30" s="64"/>
      <c r="R30" s="64"/>
      <c r="S30" s="64"/>
    </row>
    <row r="31" spans="1:19" customFormat="1" x14ac:dyDescent="0.25">
      <c r="A31">
        <v>371</v>
      </c>
      <c r="B31">
        <v>0</v>
      </c>
      <c r="C31" t="s">
        <v>540</v>
      </c>
      <c r="D31" t="s">
        <v>558</v>
      </c>
      <c r="I31" t="s">
        <v>156</v>
      </c>
      <c r="J31" t="s">
        <v>415</v>
      </c>
      <c r="K31" s="179">
        <v>0</v>
      </c>
      <c r="L31" s="64">
        <v>11597.9</v>
      </c>
      <c r="M31" s="64">
        <v>5799</v>
      </c>
      <c r="N31" s="64">
        <v>0</v>
      </c>
      <c r="O31" s="64">
        <v>0</v>
      </c>
      <c r="P31" s="64">
        <f t="shared" si="2"/>
        <v>5798.9</v>
      </c>
      <c r="Q31" s="64"/>
      <c r="R31" s="64"/>
      <c r="S31" s="64"/>
    </row>
    <row r="32" spans="1:19" customFormat="1" x14ac:dyDescent="0.25">
      <c r="A32">
        <v>1128</v>
      </c>
      <c r="B32">
        <v>0</v>
      </c>
      <c r="C32" t="s">
        <v>540</v>
      </c>
      <c r="D32" t="s">
        <v>560</v>
      </c>
      <c r="I32" t="s">
        <v>156</v>
      </c>
      <c r="J32" t="s">
        <v>415</v>
      </c>
      <c r="K32" s="179">
        <v>0</v>
      </c>
      <c r="L32" s="64">
        <v>19329.89</v>
      </c>
      <c r="M32" s="64">
        <v>0</v>
      </c>
      <c r="N32" s="64">
        <v>0</v>
      </c>
      <c r="O32" s="64">
        <v>0</v>
      </c>
      <c r="P32" s="64">
        <f t="shared" si="2"/>
        <v>19329.89</v>
      </c>
      <c r="Q32" s="64"/>
      <c r="R32" s="64"/>
      <c r="S32" s="64"/>
    </row>
    <row r="33" spans="1:19" customFormat="1" x14ac:dyDescent="0.25">
      <c r="A33">
        <v>389</v>
      </c>
      <c r="B33">
        <v>0</v>
      </c>
      <c r="C33" t="s">
        <v>540</v>
      </c>
      <c r="D33" t="s">
        <v>579</v>
      </c>
      <c r="I33" t="s">
        <v>156</v>
      </c>
      <c r="J33" t="s">
        <v>415</v>
      </c>
      <c r="K33" s="179">
        <v>50000</v>
      </c>
      <c r="L33" s="64">
        <v>50000</v>
      </c>
      <c r="M33" s="64">
        <v>50000</v>
      </c>
      <c r="N33" s="64">
        <v>0</v>
      </c>
      <c r="O33" s="64">
        <v>0</v>
      </c>
      <c r="P33" s="64">
        <f t="shared" si="2"/>
        <v>50000</v>
      </c>
      <c r="Q33" s="64"/>
      <c r="R33" s="64"/>
      <c r="S33" s="64"/>
    </row>
    <row r="34" spans="1:19" customFormat="1" x14ac:dyDescent="0.25">
      <c r="A34">
        <v>392</v>
      </c>
      <c r="B34">
        <v>0</v>
      </c>
      <c r="C34" t="s">
        <v>564</v>
      </c>
      <c r="D34" t="s">
        <v>565</v>
      </c>
      <c r="I34" t="s">
        <v>156</v>
      </c>
      <c r="J34" t="s">
        <v>415</v>
      </c>
      <c r="K34" s="179">
        <v>0</v>
      </c>
      <c r="L34" s="64">
        <v>25144.25</v>
      </c>
      <c r="M34" s="64">
        <v>16343.76</v>
      </c>
      <c r="N34" s="64">
        <v>0</v>
      </c>
      <c r="O34" s="64">
        <v>0</v>
      </c>
      <c r="P34" s="64">
        <f t="shared" si="2"/>
        <v>8800.49</v>
      </c>
      <c r="Q34" s="64"/>
      <c r="R34" s="64"/>
      <c r="S34" s="64"/>
    </row>
    <row r="35" spans="1:19" customFormat="1" x14ac:dyDescent="0.25">
      <c r="A35">
        <v>1129</v>
      </c>
      <c r="B35">
        <v>0</v>
      </c>
      <c r="C35" t="s">
        <v>564</v>
      </c>
      <c r="D35" t="s">
        <v>580</v>
      </c>
      <c r="I35" t="s">
        <v>156</v>
      </c>
      <c r="J35" t="s">
        <v>415</v>
      </c>
      <c r="K35" s="179">
        <v>0</v>
      </c>
      <c r="L35" s="64">
        <v>100000</v>
      </c>
      <c r="M35" s="64">
        <v>20000</v>
      </c>
      <c r="N35" s="64">
        <v>0</v>
      </c>
      <c r="O35" s="64">
        <v>0</v>
      </c>
      <c r="P35" s="64">
        <f t="shared" si="2"/>
        <v>80000</v>
      </c>
      <c r="Q35" s="64"/>
      <c r="R35" s="64"/>
      <c r="S35" s="64"/>
    </row>
    <row r="36" spans="1:19" customFormat="1" x14ac:dyDescent="0.25">
      <c r="A36">
        <v>395</v>
      </c>
      <c r="B36">
        <v>0</v>
      </c>
      <c r="C36" t="s">
        <v>573</v>
      </c>
      <c r="D36" t="s">
        <v>574</v>
      </c>
      <c r="I36" t="s">
        <v>156</v>
      </c>
      <c r="J36" t="s">
        <v>415</v>
      </c>
      <c r="K36" s="179">
        <v>26500</v>
      </c>
      <c r="L36" s="64">
        <v>26500</v>
      </c>
      <c r="M36" s="64">
        <v>26595</v>
      </c>
      <c r="N36" s="64">
        <v>95</v>
      </c>
      <c r="O36" s="64">
        <v>0</v>
      </c>
      <c r="P36" s="64">
        <f t="shared" si="2"/>
        <v>26500</v>
      </c>
      <c r="Q36" s="64"/>
      <c r="R36" s="64"/>
      <c r="S36" s="64"/>
    </row>
    <row r="37" spans="1:19" s="208" customFormat="1" x14ac:dyDescent="0.25">
      <c r="J37" s="225"/>
      <c r="K37" s="210"/>
      <c r="L37" s="210"/>
      <c r="M37" s="210"/>
      <c r="N37" s="210"/>
      <c r="O37" s="210"/>
      <c r="P37" s="210"/>
      <c r="R37" s="208" t="s">
        <v>296</v>
      </c>
    </row>
    <row r="38" spans="1:19" s="208" customFormat="1" x14ac:dyDescent="0.25">
      <c r="D38" s="215" t="s">
        <v>322</v>
      </c>
      <c r="E38" s="215"/>
      <c r="F38" s="215"/>
      <c r="G38" s="215"/>
      <c r="H38" s="215"/>
      <c r="J38" s="227" t="s">
        <v>415</v>
      </c>
      <c r="K38" s="210"/>
      <c r="L38" s="211">
        <f>SUM(L28:L37)</f>
        <v>232572.04</v>
      </c>
      <c r="M38" s="210"/>
      <c r="N38" s="210"/>
      <c r="O38" s="210"/>
      <c r="P38" s="210"/>
      <c r="R38" s="229">
        <f>ALTRE!E66+ALTRE!E67</f>
        <v>232572.04</v>
      </c>
      <c r="S38" s="208" t="s">
        <v>228</v>
      </c>
    </row>
    <row r="39" spans="1:19" s="208" customFormat="1" x14ac:dyDescent="0.25">
      <c r="J39" s="225"/>
      <c r="K39" s="210"/>
      <c r="L39" s="210"/>
      <c r="M39" s="210"/>
      <c r="N39" s="210"/>
      <c r="O39" s="210"/>
      <c r="P39" s="210"/>
    </row>
    <row r="40" spans="1:19" s="213" customFormat="1" x14ac:dyDescent="0.25">
      <c r="J40" s="226"/>
      <c r="K40" s="214"/>
      <c r="L40" s="214"/>
      <c r="M40" s="214"/>
      <c r="N40" s="214"/>
      <c r="O40" s="214"/>
      <c r="P40" s="214"/>
    </row>
    <row r="41" spans="1:19" customFormat="1" x14ac:dyDescent="0.25">
      <c r="A41">
        <v>335</v>
      </c>
      <c r="B41">
        <v>0</v>
      </c>
      <c r="C41" t="s">
        <v>556</v>
      </c>
      <c r="D41" t="s">
        <v>557</v>
      </c>
      <c r="I41" t="s">
        <v>164</v>
      </c>
      <c r="J41" t="s">
        <v>416</v>
      </c>
      <c r="K41" s="179">
        <v>0</v>
      </c>
      <c r="L41" s="64">
        <v>11100</v>
      </c>
      <c r="M41" s="64">
        <v>0</v>
      </c>
      <c r="N41" s="64">
        <v>0</v>
      </c>
      <c r="O41" s="64">
        <v>0</v>
      </c>
      <c r="P41" s="64">
        <f>K41+L41-M41+N41-O41</f>
        <v>11100</v>
      </c>
      <c r="Q41" s="64"/>
      <c r="R41" s="64"/>
      <c r="S41" s="64"/>
    </row>
    <row r="42" spans="1:19" customFormat="1" x14ac:dyDescent="0.25">
      <c r="A42">
        <v>337</v>
      </c>
      <c r="B42">
        <v>0</v>
      </c>
      <c r="C42" t="s">
        <v>556</v>
      </c>
      <c r="D42" t="s">
        <v>561</v>
      </c>
      <c r="I42" t="s">
        <v>164</v>
      </c>
      <c r="J42" t="s">
        <v>416</v>
      </c>
      <c r="K42" s="179">
        <v>2550</v>
      </c>
      <c r="L42" s="64">
        <v>20200</v>
      </c>
      <c r="M42" s="64">
        <v>22750</v>
      </c>
      <c r="N42" s="64">
        <v>0</v>
      </c>
      <c r="O42" s="64">
        <v>0</v>
      </c>
      <c r="P42" s="64">
        <f>K42+L42-M42+N42-O42</f>
        <v>0</v>
      </c>
      <c r="Q42" s="64"/>
      <c r="R42" s="64"/>
      <c r="S42" s="64"/>
    </row>
    <row r="43" spans="1:19" customFormat="1" x14ac:dyDescent="0.25">
      <c r="A43">
        <v>290</v>
      </c>
      <c r="B43">
        <v>0</v>
      </c>
      <c r="C43" t="s">
        <v>556</v>
      </c>
      <c r="D43" t="s">
        <v>570</v>
      </c>
      <c r="I43" t="s">
        <v>164</v>
      </c>
      <c r="J43" t="s">
        <v>416</v>
      </c>
      <c r="K43" s="179">
        <v>21995.65</v>
      </c>
      <c r="L43" s="64">
        <v>12100</v>
      </c>
      <c r="M43" s="64">
        <v>23095.66</v>
      </c>
      <c r="N43" s="64">
        <v>0</v>
      </c>
      <c r="O43" s="64">
        <v>10999.99</v>
      </c>
      <c r="P43" s="64">
        <f>K43+L43-M43+N43-O43</f>
        <v>0</v>
      </c>
      <c r="Q43" s="64"/>
      <c r="R43" s="64"/>
      <c r="S43" s="64"/>
    </row>
    <row r="44" spans="1:19" s="208" customFormat="1" x14ac:dyDescent="0.25">
      <c r="J44" s="225"/>
      <c r="K44" s="210"/>
      <c r="L44" s="210"/>
      <c r="M44" s="210"/>
      <c r="N44" s="210"/>
      <c r="O44" s="210"/>
      <c r="P44" s="210"/>
    </row>
    <row r="45" spans="1:19" s="208" customFormat="1" x14ac:dyDescent="0.25">
      <c r="D45" s="215" t="s">
        <v>324</v>
      </c>
      <c r="E45" s="215"/>
      <c r="F45" s="215"/>
      <c r="G45" s="215"/>
      <c r="H45" s="215"/>
      <c r="J45" s="227" t="s">
        <v>416</v>
      </c>
      <c r="K45" s="210"/>
      <c r="L45" s="211">
        <f>SUM(L39:L44)</f>
        <v>43400</v>
      </c>
      <c r="M45" s="210"/>
      <c r="N45" s="210"/>
      <c r="O45" s="210"/>
      <c r="P45" s="210"/>
    </row>
    <row r="46" spans="1:19" s="208" customFormat="1" x14ac:dyDescent="0.25">
      <c r="J46" s="225"/>
      <c r="K46" s="210"/>
      <c r="L46" s="210"/>
      <c r="M46" s="210"/>
      <c r="N46" s="210"/>
      <c r="O46" s="210"/>
      <c r="P46" s="210"/>
    </row>
    <row r="47" spans="1:19" s="213" customFormat="1" x14ac:dyDescent="0.25">
      <c r="J47" s="226"/>
      <c r="K47" s="214"/>
      <c r="L47" s="214"/>
      <c r="M47" s="214"/>
      <c r="N47" s="214"/>
      <c r="O47" s="214"/>
      <c r="P47" s="214"/>
    </row>
    <row r="48" spans="1:19" s="208" customFormat="1" x14ac:dyDescent="0.25">
      <c r="J48" s="225"/>
      <c r="K48" s="210"/>
      <c r="L48" s="210"/>
      <c r="M48" s="210"/>
      <c r="N48" s="210"/>
      <c r="O48" s="210"/>
      <c r="P48" s="210"/>
    </row>
    <row r="49" spans="1:21" s="208" customFormat="1" x14ac:dyDescent="0.25">
      <c r="D49" s="209" t="s">
        <v>418</v>
      </c>
      <c r="E49" s="209"/>
      <c r="F49" s="209"/>
      <c r="G49" s="209"/>
      <c r="H49" s="209"/>
      <c r="J49" s="227" t="s">
        <v>417</v>
      </c>
      <c r="K49" s="210"/>
      <c r="L49" s="211">
        <f>SUM(L46:L48)</f>
        <v>0</v>
      </c>
      <c r="M49" s="210"/>
      <c r="N49" s="210"/>
      <c r="O49" s="210"/>
      <c r="P49" s="210"/>
    </row>
    <row r="50" spans="1:21" s="208" customFormat="1" x14ac:dyDescent="0.25">
      <c r="J50" s="225"/>
      <c r="K50" s="210"/>
      <c r="L50" s="210"/>
      <c r="M50" s="210"/>
      <c r="N50" s="210"/>
      <c r="O50" s="210"/>
      <c r="P50" s="210"/>
    </row>
    <row r="51" spans="1:21" s="208" customFormat="1" x14ac:dyDescent="0.25">
      <c r="J51" s="225"/>
      <c r="K51" s="210"/>
      <c r="L51" s="210"/>
      <c r="M51" s="210"/>
      <c r="N51" s="210"/>
      <c r="O51" s="210"/>
      <c r="P51" s="210"/>
    </row>
    <row r="52" spans="1:21" customFormat="1" x14ac:dyDescent="0.25">
      <c r="A52">
        <v>220</v>
      </c>
      <c r="B52">
        <v>0</v>
      </c>
      <c r="C52" t="s">
        <v>545</v>
      </c>
      <c r="D52" t="s">
        <v>546</v>
      </c>
      <c r="I52" t="s">
        <v>164</v>
      </c>
      <c r="J52" t="s">
        <v>419</v>
      </c>
      <c r="K52" s="179">
        <v>1164.5999999999999</v>
      </c>
      <c r="L52" s="64">
        <v>4619</v>
      </c>
      <c r="M52" s="64">
        <v>5783.6</v>
      </c>
      <c r="N52" s="64">
        <v>0</v>
      </c>
      <c r="O52" s="64">
        <v>0</v>
      </c>
      <c r="P52" s="64">
        <f t="shared" ref="P52:P57" si="3">K52+L52-M52+N52-O52</f>
        <v>0</v>
      </c>
      <c r="Q52" s="64"/>
      <c r="R52" s="64"/>
      <c r="S52" s="64"/>
    </row>
    <row r="53" spans="1:21" customFormat="1" x14ac:dyDescent="0.25">
      <c r="A53">
        <v>216</v>
      </c>
      <c r="B53">
        <v>0</v>
      </c>
      <c r="C53" t="s">
        <v>529</v>
      </c>
      <c r="D53" t="s">
        <v>530</v>
      </c>
      <c r="I53" t="s">
        <v>164</v>
      </c>
      <c r="J53" t="s">
        <v>419</v>
      </c>
      <c r="K53" s="179">
        <v>1368</v>
      </c>
      <c r="L53" s="64">
        <v>710</v>
      </c>
      <c r="M53" s="64">
        <v>1368</v>
      </c>
      <c r="N53" s="64">
        <v>0</v>
      </c>
      <c r="O53" s="64">
        <v>0</v>
      </c>
      <c r="P53" s="64">
        <f t="shared" si="3"/>
        <v>710</v>
      </c>
      <c r="Q53" s="64"/>
      <c r="R53" s="64"/>
      <c r="S53" s="64"/>
    </row>
    <row r="54" spans="1:21" customFormat="1" x14ac:dyDescent="0.25">
      <c r="A54">
        <v>200</v>
      </c>
      <c r="B54">
        <v>0</v>
      </c>
      <c r="C54" t="s">
        <v>523</v>
      </c>
      <c r="D54" t="s">
        <v>524</v>
      </c>
      <c r="I54" t="s">
        <v>164</v>
      </c>
      <c r="J54" t="s">
        <v>419</v>
      </c>
      <c r="K54" s="179">
        <v>520.49</v>
      </c>
      <c r="L54" s="64">
        <v>520.49</v>
      </c>
      <c r="M54" s="64">
        <v>520.49</v>
      </c>
      <c r="N54" s="64">
        <v>0</v>
      </c>
      <c r="O54" s="64">
        <v>0</v>
      </c>
      <c r="P54" s="64">
        <f t="shared" si="3"/>
        <v>520.49</v>
      </c>
      <c r="Q54" s="64"/>
      <c r="R54" s="64"/>
      <c r="S54" s="64"/>
    </row>
    <row r="55" spans="1:21" customFormat="1" x14ac:dyDescent="0.25">
      <c r="A55">
        <v>170</v>
      </c>
      <c r="B55">
        <v>0</v>
      </c>
      <c r="C55" t="s">
        <v>523</v>
      </c>
      <c r="D55" t="s">
        <v>528</v>
      </c>
      <c r="I55" t="s">
        <v>164</v>
      </c>
      <c r="J55" t="s">
        <v>419</v>
      </c>
      <c r="K55" s="179">
        <v>249.77</v>
      </c>
      <c r="L55" s="64">
        <v>1367.5</v>
      </c>
      <c r="M55" s="64">
        <v>1317.27</v>
      </c>
      <c r="N55" s="64">
        <v>0</v>
      </c>
      <c r="O55" s="64">
        <v>0</v>
      </c>
      <c r="P55" s="64">
        <f t="shared" si="3"/>
        <v>300</v>
      </c>
      <c r="Q55" s="64"/>
      <c r="R55" s="64"/>
      <c r="S55" s="64"/>
    </row>
    <row r="56" spans="1:21" customFormat="1" x14ac:dyDescent="0.25">
      <c r="A56">
        <v>180</v>
      </c>
      <c r="B56">
        <v>0</v>
      </c>
      <c r="C56" t="s">
        <v>523</v>
      </c>
      <c r="D56" t="s">
        <v>542</v>
      </c>
      <c r="I56" t="s">
        <v>164</v>
      </c>
      <c r="J56" t="s">
        <v>419</v>
      </c>
      <c r="K56" s="179">
        <v>485</v>
      </c>
      <c r="L56" s="64">
        <v>4077.5</v>
      </c>
      <c r="M56" s="64">
        <v>4499.5</v>
      </c>
      <c r="N56" s="64">
        <v>457</v>
      </c>
      <c r="O56" s="64">
        <v>0</v>
      </c>
      <c r="P56" s="64">
        <f t="shared" si="3"/>
        <v>520</v>
      </c>
      <c r="Q56" s="64"/>
      <c r="R56" s="64"/>
      <c r="S56" s="64"/>
    </row>
    <row r="57" spans="1:21" customFormat="1" x14ac:dyDescent="0.25">
      <c r="A57">
        <v>275</v>
      </c>
      <c r="B57">
        <v>0</v>
      </c>
      <c r="C57" t="s">
        <v>552</v>
      </c>
      <c r="D57" t="s">
        <v>553</v>
      </c>
      <c r="I57" t="s">
        <v>164</v>
      </c>
      <c r="J57" t="s">
        <v>419</v>
      </c>
      <c r="K57" s="179">
        <v>8000</v>
      </c>
      <c r="L57" s="64">
        <v>0</v>
      </c>
      <c r="M57" s="64">
        <v>10378.84</v>
      </c>
      <c r="N57" s="64">
        <v>2378.84</v>
      </c>
      <c r="O57" s="64">
        <v>0</v>
      </c>
      <c r="P57" s="64">
        <f t="shared" si="3"/>
        <v>0</v>
      </c>
      <c r="Q57" s="64"/>
      <c r="R57" s="64"/>
      <c r="S57" s="64"/>
    </row>
    <row r="58" spans="1:21" s="208" customFormat="1" x14ac:dyDescent="0.25">
      <c r="J58" s="225"/>
      <c r="K58" s="210"/>
      <c r="L58" s="210"/>
      <c r="M58" s="210"/>
      <c r="N58" s="210"/>
      <c r="O58" s="210"/>
      <c r="P58" s="210"/>
    </row>
    <row r="59" spans="1:21" s="213" customFormat="1" x14ac:dyDescent="0.25">
      <c r="D59" s="215" t="s">
        <v>326</v>
      </c>
      <c r="E59" s="215"/>
      <c r="F59" s="215"/>
      <c r="G59" s="215"/>
      <c r="H59" s="215"/>
      <c r="J59" s="227" t="s">
        <v>419</v>
      </c>
      <c r="K59" s="214"/>
      <c r="L59" s="211">
        <f>SUM(L50:L58)</f>
        <v>11294.49</v>
      </c>
      <c r="M59" s="214"/>
      <c r="N59" s="214"/>
      <c r="O59" s="214"/>
      <c r="P59" s="214"/>
      <c r="T59" s="325" t="s">
        <v>233</v>
      </c>
      <c r="U59" s="326">
        <f>ALTRE!I58</f>
        <v>2248</v>
      </c>
    </row>
    <row r="60" spans="1:21" s="213" customFormat="1" x14ac:dyDescent="0.25">
      <c r="D60" s="215"/>
      <c r="E60" s="215"/>
      <c r="F60" s="215"/>
      <c r="G60" s="215"/>
      <c r="H60" s="215"/>
      <c r="J60" s="226"/>
      <c r="K60" s="214"/>
      <c r="L60" s="216"/>
      <c r="M60" s="214"/>
      <c r="N60" s="214"/>
      <c r="O60" s="214"/>
      <c r="P60" s="214"/>
    </row>
    <row r="61" spans="1:21" s="213" customFormat="1" x14ac:dyDescent="0.25">
      <c r="D61" s="215"/>
      <c r="E61" s="215"/>
      <c r="F61" s="215"/>
      <c r="G61" s="215"/>
      <c r="H61" s="215"/>
      <c r="J61" s="226"/>
      <c r="K61" s="214"/>
      <c r="L61" s="216"/>
      <c r="M61" s="214"/>
      <c r="N61" s="214"/>
      <c r="O61" s="214"/>
      <c r="P61" s="214"/>
    </row>
    <row r="62" spans="1:21" customFormat="1" x14ac:dyDescent="0.25">
      <c r="A62">
        <v>276</v>
      </c>
      <c r="B62">
        <v>0</v>
      </c>
      <c r="C62" t="s">
        <v>517</v>
      </c>
      <c r="D62" t="s">
        <v>518</v>
      </c>
      <c r="I62" t="s">
        <v>170</v>
      </c>
      <c r="J62" t="s">
        <v>420</v>
      </c>
      <c r="K62" s="179">
        <v>400</v>
      </c>
      <c r="L62" s="64">
        <v>0</v>
      </c>
      <c r="M62" s="64">
        <v>0</v>
      </c>
      <c r="N62" s="64">
        <v>0</v>
      </c>
      <c r="O62" s="64">
        <v>400</v>
      </c>
      <c r="P62" s="64">
        <f>K62+L62-M62+N62-O62</f>
        <v>0</v>
      </c>
      <c r="Q62" s="64"/>
      <c r="R62" s="64"/>
      <c r="S62" s="64"/>
    </row>
    <row r="63" spans="1:21" customFormat="1" x14ac:dyDescent="0.25">
      <c r="A63">
        <v>330</v>
      </c>
      <c r="B63">
        <v>0</v>
      </c>
      <c r="C63" t="s">
        <v>517</v>
      </c>
      <c r="D63" t="s">
        <v>538</v>
      </c>
      <c r="I63" t="s">
        <v>170</v>
      </c>
      <c r="J63" t="s">
        <v>420</v>
      </c>
      <c r="K63" s="179">
        <v>1911.53</v>
      </c>
      <c r="L63" s="64">
        <v>1000</v>
      </c>
      <c r="M63" s="64">
        <v>189.92</v>
      </c>
      <c r="N63" s="64">
        <v>0</v>
      </c>
      <c r="O63" s="64">
        <v>1911.53</v>
      </c>
      <c r="P63" s="64">
        <f>K63+L63-M63+N63-O63</f>
        <v>810.0799999999997</v>
      </c>
      <c r="Q63" s="64"/>
      <c r="R63" s="64"/>
      <c r="S63" s="64"/>
    </row>
    <row r="64" spans="1:21" customFormat="1" x14ac:dyDescent="0.25">
      <c r="A64">
        <v>260</v>
      </c>
      <c r="B64">
        <v>0</v>
      </c>
      <c r="C64" t="s">
        <v>517</v>
      </c>
      <c r="D64" t="s">
        <v>559</v>
      </c>
      <c r="I64" t="s">
        <v>170</v>
      </c>
      <c r="J64" t="s">
        <v>420</v>
      </c>
      <c r="K64" s="179">
        <v>6635.21</v>
      </c>
      <c r="L64" s="64">
        <v>8485.5300000000007</v>
      </c>
      <c r="M64" s="64">
        <v>14346.74</v>
      </c>
      <c r="N64" s="64">
        <v>0</v>
      </c>
      <c r="O64" s="64">
        <v>0</v>
      </c>
      <c r="P64" s="64">
        <f>K64+L64-M64+N64-O64</f>
        <v>774.00000000000182</v>
      </c>
      <c r="Q64" s="64"/>
      <c r="R64" s="64"/>
      <c r="S64" s="64"/>
    </row>
    <row r="65" spans="1:17" s="208" customFormat="1" x14ac:dyDescent="0.25">
      <c r="J65" s="225"/>
      <c r="K65" s="210"/>
      <c r="L65" s="210"/>
      <c r="M65" s="210"/>
      <c r="N65" s="210"/>
      <c r="O65" s="210"/>
      <c r="P65" s="210"/>
    </row>
    <row r="66" spans="1:17" s="208" customFormat="1" x14ac:dyDescent="0.25">
      <c r="D66" s="217" t="s">
        <v>330</v>
      </c>
      <c r="E66" s="217"/>
      <c r="F66" s="217"/>
      <c r="G66" s="217"/>
      <c r="H66" s="217"/>
      <c r="J66" s="227" t="s">
        <v>420</v>
      </c>
      <c r="K66" s="210"/>
      <c r="L66" s="211">
        <f>SUM(L60:L65)</f>
        <v>9485.5300000000007</v>
      </c>
      <c r="M66" s="210"/>
      <c r="N66" s="210"/>
      <c r="O66" s="210"/>
      <c r="P66" s="210"/>
    </row>
    <row r="67" spans="1:17" s="208" customFormat="1" x14ac:dyDescent="0.25">
      <c r="J67" s="225"/>
      <c r="K67" s="210"/>
      <c r="L67" s="210"/>
      <c r="M67" s="210"/>
      <c r="N67" s="210"/>
      <c r="O67" s="210"/>
      <c r="P67" s="210"/>
    </row>
    <row r="68" spans="1:17" s="208" customFormat="1" x14ac:dyDescent="0.25">
      <c r="J68" s="225"/>
      <c r="K68" s="210"/>
      <c r="L68" s="210"/>
      <c r="M68" s="210"/>
      <c r="N68" s="210"/>
      <c r="O68" s="210"/>
      <c r="P68" s="210"/>
    </row>
    <row r="69" spans="1:17" s="208" customFormat="1" x14ac:dyDescent="0.25">
      <c r="J69" s="225"/>
      <c r="K69" s="210"/>
      <c r="L69" s="210"/>
      <c r="M69" s="210"/>
      <c r="N69" s="210"/>
      <c r="O69" s="210"/>
      <c r="P69" s="210"/>
    </row>
    <row r="70" spans="1:17" s="208" customFormat="1" x14ac:dyDescent="0.25">
      <c r="D70" s="218" t="s">
        <v>424</v>
      </c>
      <c r="E70" s="218"/>
      <c r="F70" s="218"/>
      <c r="G70" s="218"/>
      <c r="H70" s="218"/>
      <c r="J70" s="227" t="s">
        <v>421</v>
      </c>
      <c r="K70" s="210"/>
      <c r="L70" s="211">
        <f>SUM(L67:L69)</f>
        <v>0</v>
      </c>
      <c r="M70" s="210"/>
      <c r="N70" s="210"/>
      <c r="O70" s="210"/>
      <c r="P70" s="210"/>
    </row>
    <row r="71" spans="1:17" s="208" customFormat="1" x14ac:dyDescent="0.25">
      <c r="A71" s="204"/>
      <c r="B71" s="204"/>
      <c r="C71" s="204"/>
      <c r="D71" s="204"/>
      <c r="E71" s="204"/>
      <c r="F71" s="204"/>
      <c r="G71" s="204"/>
      <c r="H71" s="204"/>
      <c r="I71" s="204"/>
      <c r="J71" s="205"/>
      <c r="K71" s="219"/>
      <c r="L71" s="219"/>
      <c r="M71" s="219"/>
      <c r="N71" s="219"/>
      <c r="O71" s="219"/>
      <c r="P71" s="219"/>
      <c r="Q71" s="204"/>
    </row>
    <row r="73" spans="1:17" ht="12.75" x14ac:dyDescent="0.2">
      <c r="K73" s="220"/>
      <c r="L73" s="220"/>
      <c r="M73" s="220"/>
      <c r="N73" s="220"/>
      <c r="O73" s="220"/>
      <c r="P73" s="220"/>
    </row>
    <row r="74" spans="1:17" x14ac:dyDescent="0.25">
      <c r="D74" s="218" t="s">
        <v>425</v>
      </c>
      <c r="E74" s="218"/>
      <c r="F74" s="218"/>
      <c r="G74" s="218"/>
      <c r="H74" s="218"/>
      <c r="J74" s="227" t="s">
        <v>422</v>
      </c>
      <c r="L74" s="211">
        <f>SUM(L71:L73)</f>
        <v>0</v>
      </c>
    </row>
    <row r="78" spans="1:17" x14ac:dyDescent="0.25">
      <c r="D78" s="218" t="s">
        <v>426</v>
      </c>
      <c r="E78" s="218"/>
      <c r="F78" s="218"/>
      <c r="G78" s="218"/>
      <c r="H78" s="218"/>
      <c r="J78" s="227" t="s">
        <v>423</v>
      </c>
      <c r="L78" s="211">
        <f>SUM(L75:L77)</f>
        <v>0</v>
      </c>
    </row>
    <row r="81" spans="1:19" customFormat="1" x14ac:dyDescent="0.25">
      <c r="A81">
        <v>320</v>
      </c>
      <c r="B81">
        <v>0</v>
      </c>
      <c r="C81" t="s">
        <v>513</v>
      </c>
      <c r="D81" t="s">
        <v>514</v>
      </c>
      <c r="I81" t="s">
        <v>170</v>
      </c>
      <c r="J81" t="s">
        <v>427</v>
      </c>
      <c r="K81" s="179">
        <v>0.25</v>
      </c>
      <c r="L81" s="64">
        <v>0.17</v>
      </c>
      <c r="M81" s="64">
        <v>0.25</v>
      </c>
      <c r="N81" s="64">
        <v>0</v>
      </c>
      <c r="O81" s="64">
        <v>0</v>
      </c>
      <c r="P81" s="64">
        <f>K81+L81-M81+N81-O81</f>
        <v>0.17000000000000004</v>
      </c>
      <c r="Q81" s="64"/>
      <c r="R81" s="64"/>
      <c r="S81" s="64"/>
    </row>
    <row r="83" spans="1:19" x14ac:dyDescent="0.25">
      <c r="D83" s="218" t="s">
        <v>357</v>
      </c>
      <c r="E83" s="218"/>
      <c r="F83" s="218"/>
      <c r="G83" s="218"/>
      <c r="H83" s="218"/>
      <c r="J83" s="227" t="s">
        <v>427</v>
      </c>
      <c r="L83" s="211">
        <f>SUM(L79:L82)</f>
        <v>0.17</v>
      </c>
    </row>
    <row r="86" spans="1:19" customFormat="1" x14ac:dyDescent="0.25">
      <c r="A86">
        <v>424</v>
      </c>
      <c r="B86">
        <v>0</v>
      </c>
      <c r="C86" t="s">
        <v>515</v>
      </c>
      <c r="D86" t="s">
        <v>516</v>
      </c>
      <c r="I86" t="s">
        <v>156</v>
      </c>
      <c r="J86" t="s">
        <v>429</v>
      </c>
      <c r="K86" s="179">
        <v>200</v>
      </c>
      <c r="L86" s="64">
        <v>0</v>
      </c>
      <c r="M86" s="64">
        <v>200</v>
      </c>
      <c r="N86" s="64">
        <v>0</v>
      </c>
      <c r="O86" s="64">
        <v>0</v>
      </c>
      <c r="P86" s="64">
        <f>K86+L86-M86+N86-O86</f>
        <v>0</v>
      </c>
      <c r="Q86" s="64"/>
      <c r="R86" s="64"/>
      <c r="S86" s="64"/>
    </row>
    <row r="87" spans="1:19" customFormat="1" x14ac:dyDescent="0.25">
      <c r="A87">
        <v>435</v>
      </c>
      <c r="B87">
        <v>0</v>
      </c>
      <c r="C87" t="s">
        <v>515</v>
      </c>
      <c r="D87" t="s">
        <v>566</v>
      </c>
      <c r="I87" t="s">
        <v>156</v>
      </c>
      <c r="J87" t="s">
        <v>429</v>
      </c>
      <c r="K87" s="179">
        <v>9255.77</v>
      </c>
      <c r="L87" s="64">
        <v>20000</v>
      </c>
      <c r="M87" s="64">
        <v>17598.29</v>
      </c>
      <c r="N87" s="64">
        <v>0</v>
      </c>
      <c r="O87" s="64">
        <v>0</v>
      </c>
      <c r="P87" s="64">
        <f>K87+L87-M87+N87-O87</f>
        <v>11657.48</v>
      </c>
      <c r="Q87" s="64"/>
      <c r="R87" s="64"/>
      <c r="S87" s="64"/>
    </row>
    <row r="89" spans="1:19" x14ac:dyDescent="0.25">
      <c r="D89" s="218" t="s">
        <v>372</v>
      </c>
      <c r="E89" s="218"/>
      <c r="F89" s="218"/>
      <c r="G89" s="218"/>
      <c r="H89" s="218"/>
      <c r="J89" s="227" t="s">
        <v>429</v>
      </c>
      <c r="L89" s="211">
        <f>SUM(L84:L88)</f>
        <v>20000</v>
      </c>
      <c r="R89" s="230"/>
    </row>
    <row r="93" spans="1:19" x14ac:dyDescent="0.25">
      <c r="D93" s="218" t="s">
        <v>375</v>
      </c>
      <c r="E93" s="218"/>
      <c r="F93" s="218"/>
      <c r="G93" s="218"/>
      <c r="H93" s="218"/>
      <c r="J93" s="227" t="s">
        <v>431</v>
      </c>
      <c r="L93" s="211">
        <f>SUM(L90:L92)</f>
        <v>0</v>
      </c>
    </row>
    <row r="95" spans="1:19" customFormat="1" x14ac:dyDescent="0.25">
      <c r="A95">
        <v>450</v>
      </c>
      <c r="B95">
        <v>0</v>
      </c>
      <c r="C95" t="s">
        <v>568</v>
      </c>
      <c r="D95" t="s">
        <v>569</v>
      </c>
      <c r="I95" t="s">
        <v>170</v>
      </c>
      <c r="J95" t="s">
        <v>795</v>
      </c>
      <c r="K95" s="179">
        <v>0</v>
      </c>
      <c r="L95" s="64">
        <v>31902.080000000002</v>
      </c>
      <c r="M95" s="64">
        <v>31902.080000000002</v>
      </c>
      <c r="N95" s="64">
        <v>0</v>
      </c>
      <c r="O95" s="64">
        <v>0</v>
      </c>
      <c r="P95" s="64">
        <f t="shared" ref="P95:P103" si="4">K95+L95-M95+N95-O95</f>
        <v>0</v>
      </c>
      <c r="Q95" s="64"/>
      <c r="R95" s="64"/>
      <c r="S95" s="64"/>
    </row>
    <row r="96" spans="1:19" customFormat="1" x14ac:dyDescent="0.25">
      <c r="A96">
        <v>600</v>
      </c>
      <c r="B96">
        <v>1</v>
      </c>
      <c r="C96" t="s">
        <v>543</v>
      </c>
      <c r="D96" t="s">
        <v>544</v>
      </c>
      <c r="I96" t="s">
        <v>170</v>
      </c>
      <c r="K96" s="179">
        <v>104</v>
      </c>
      <c r="L96" s="64">
        <v>5655.1</v>
      </c>
      <c r="M96" s="64">
        <v>5759.1</v>
      </c>
      <c r="N96" s="64">
        <v>0</v>
      </c>
      <c r="O96" s="64">
        <v>0</v>
      </c>
      <c r="P96" s="64">
        <f t="shared" si="4"/>
        <v>0</v>
      </c>
      <c r="Q96" s="64"/>
      <c r="R96" s="64"/>
      <c r="S96" s="64"/>
    </row>
    <row r="97" spans="1:19" customFormat="1" x14ac:dyDescent="0.25">
      <c r="A97">
        <v>600</v>
      </c>
      <c r="B97">
        <v>0</v>
      </c>
      <c r="C97" t="s">
        <v>543</v>
      </c>
      <c r="D97" t="s">
        <v>567</v>
      </c>
      <c r="I97" t="s">
        <v>170</v>
      </c>
      <c r="K97" s="179">
        <v>4301.87</v>
      </c>
      <c r="L97" s="64">
        <v>25944.15</v>
      </c>
      <c r="M97" s="64">
        <v>22728.65</v>
      </c>
      <c r="N97" s="64">
        <v>0</v>
      </c>
      <c r="O97" s="64">
        <v>4301.87</v>
      </c>
      <c r="P97" s="64">
        <f t="shared" si="4"/>
        <v>3215.4999999999991</v>
      </c>
      <c r="Q97" s="64"/>
      <c r="R97" s="64"/>
      <c r="S97" s="64"/>
    </row>
    <row r="98" spans="1:19" customFormat="1" x14ac:dyDescent="0.25">
      <c r="A98">
        <v>590</v>
      </c>
      <c r="B98">
        <v>0</v>
      </c>
      <c r="C98" t="s">
        <v>554</v>
      </c>
      <c r="D98" t="s">
        <v>555</v>
      </c>
      <c r="I98" t="s">
        <v>170</v>
      </c>
      <c r="K98" s="179">
        <v>100.13</v>
      </c>
      <c r="L98" s="64">
        <v>10854.59</v>
      </c>
      <c r="M98" s="64">
        <v>10253.620000000001</v>
      </c>
      <c r="N98" s="64">
        <v>0</v>
      </c>
      <c r="O98" s="64">
        <v>100.13</v>
      </c>
      <c r="P98" s="64">
        <f t="shared" si="4"/>
        <v>600.96999999999855</v>
      </c>
      <c r="Q98" s="64"/>
      <c r="R98" s="64"/>
      <c r="S98" s="64"/>
    </row>
    <row r="99" spans="1:19" customFormat="1" x14ac:dyDescent="0.25">
      <c r="A99">
        <v>606</v>
      </c>
      <c r="B99">
        <v>0</v>
      </c>
      <c r="C99" t="s">
        <v>519</v>
      </c>
      <c r="D99" t="s">
        <v>520</v>
      </c>
      <c r="I99" t="s">
        <v>170</v>
      </c>
      <c r="K99" s="179">
        <v>0</v>
      </c>
      <c r="L99" s="64">
        <v>481.66</v>
      </c>
      <c r="M99" s="64">
        <v>479.39</v>
      </c>
      <c r="N99" s="64">
        <v>0</v>
      </c>
      <c r="O99" s="64">
        <v>0</v>
      </c>
      <c r="P99" s="64">
        <f t="shared" si="4"/>
        <v>2.2700000000000387</v>
      </c>
      <c r="Q99" s="64"/>
      <c r="R99" s="64"/>
      <c r="S99" s="64"/>
    </row>
    <row r="100" spans="1:19" customFormat="1" x14ac:dyDescent="0.25">
      <c r="A100">
        <v>605</v>
      </c>
      <c r="B100">
        <v>0</v>
      </c>
      <c r="C100" t="s">
        <v>519</v>
      </c>
      <c r="D100" t="s">
        <v>525</v>
      </c>
      <c r="I100" t="s">
        <v>170</v>
      </c>
      <c r="K100" s="179">
        <v>0</v>
      </c>
      <c r="L100" s="64">
        <v>1208.0999999999999</v>
      </c>
      <c r="M100" s="64">
        <v>1208.0999999999999</v>
      </c>
      <c r="N100" s="64">
        <v>0</v>
      </c>
      <c r="O100" s="64">
        <v>0</v>
      </c>
      <c r="P100" s="64">
        <f t="shared" si="4"/>
        <v>0</v>
      </c>
      <c r="Q100" s="64"/>
      <c r="R100" s="64"/>
      <c r="S100" s="64"/>
    </row>
    <row r="101" spans="1:19" customFormat="1" x14ac:dyDescent="0.25">
      <c r="A101">
        <v>630</v>
      </c>
      <c r="B101">
        <v>0</v>
      </c>
      <c r="C101" t="s">
        <v>548</v>
      </c>
      <c r="D101" t="s">
        <v>549</v>
      </c>
      <c r="I101" t="s">
        <v>170</v>
      </c>
      <c r="K101" s="179">
        <v>5000</v>
      </c>
      <c r="L101" s="64">
        <v>4000</v>
      </c>
      <c r="M101" s="64">
        <v>5000</v>
      </c>
      <c r="N101" s="64">
        <v>0</v>
      </c>
      <c r="O101" s="64">
        <v>0</v>
      </c>
      <c r="P101" s="64">
        <f t="shared" si="4"/>
        <v>4000</v>
      </c>
      <c r="Q101" s="64"/>
      <c r="R101" s="64"/>
      <c r="S101" s="64"/>
    </row>
    <row r="102" spans="1:19" customFormat="1" x14ac:dyDescent="0.25">
      <c r="A102">
        <v>615</v>
      </c>
      <c r="B102">
        <v>0</v>
      </c>
      <c r="C102" t="s">
        <v>571</v>
      </c>
      <c r="D102" t="s">
        <v>572</v>
      </c>
      <c r="I102" t="s">
        <v>170</v>
      </c>
      <c r="K102" s="179">
        <v>4647.6099999999997</v>
      </c>
      <c r="L102" s="64">
        <v>47763.81</v>
      </c>
      <c r="M102" s="64">
        <v>39351.19</v>
      </c>
      <c r="N102" s="64">
        <v>0</v>
      </c>
      <c r="O102" s="64">
        <v>252.67</v>
      </c>
      <c r="P102" s="64">
        <f t="shared" si="4"/>
        <v>12807.559999999996</v>
      </c>
      <c r="Q102" s="64"/>
      <c r="R102" s="64"/>
      <c r="S102" s="64"/>
    </row>
    <row r="103" spans="1:19" customFormat="1" x14ac:dyDescent="0.25">
      <c r="A103">
        <v>620</v>
      </c>
      <c r="B103">
        <v>0</v>
      </c>
      <c r="C103" t="s">
        <v>534</v>
      </c>
      <c r="D103" t="s">
        <v>535</v>
      </c>
      <c r="I103" t="s">
        <v>168</v>
      </c>
      <c r="K103" s="179">
        <v>1161.49</v>
      </c>
      <c r="L103" s="64">
        <v>1539.34</v>
      </c>
      <c r="M103" s="64">
        <v>485.04</v>
      </c>
      <c r="N103" s="64">
        <v>0</v>
      </c>
      <c r="O103" s="64">
        <v>1161.49</v>
      </c>
      <c r="P103" s="64">
        <f t="shared" si="4"/>
        <v>1054.3</v>
      </c>
      <c r="Q103" s="64"/>
      <c r="R103" s="64"/>
      <c r="S103" s="64"/>
    </row>
  </sheetData>
  <sortState ref="A60:S103">
    <sortCondition ref="J60:J103"/>
  </sortState>
  <pageMargins left="0.75" right="0.75" top="1" bottom="1" header="0.5" footer="0.5"/>
  <pageSetup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73"/>
  <sheetViews>
    <sheetView topLeftCell="A115" workbookViewId="0">
      <selection activeCell="M148" sqref="M148"/>
    </sheetView>
  </sheetViews>
  <sheetFormatPr defaultRowHeight="15" x14ac:dyDescent="0.25"/>
  <cols>
    <col min="1" max="1" width="4.5703125" style="204" bestFit="1" customWidth="1"/>
    <col min="2" max="2" width="4.42578125" style="204" bestFit="1" customWidth="1"/>
    <col min="3" max="3" width="12.7109375" style="204" bestFit="1" customWidth="1"/>
    <col min="4" max="4" width="46.85546875" style="204" bestFit="1" customWidth="1"/>
    <col min="5" max="5" width="5.28515625" style="204" bestFit="1" customWidth="1"/>
    <col min="6" max="6" width="22.140625" style="204" bestFit="1" customWidth="1"/>
    <col min="7" max="7" width="6" style="204" bestFit="1" customWidth="1"/>
    <col min="8" max="8" width="25.7109375" style="204" bestFit="1" customWidth="1"/>
    <col min="9" max="9" width="7.5703125" style="204" bestFit="1" customWidth="1"/>
    <col min="10" max="10" width="7.5703125" style="224" bestFit="1" customWidth="1"/>
    <col min="11" max="11" width="18.140625" style="219" bestFit="1" customWidth="1"/>
    <col min="12" max="12" width="13.28515625" style="219" bestFit="1" customWidth="1"/>
    <col min="13" max="13" width="11.7109375" style="219" bestFit="1" customWidth="1"/>
    <col min="14" max="14" width="10.28515625" style="219" bestFit="1" customWidth="1"/>
    <col min="15" max="15" width="7.85546875" style="219" bestFit="1" customWidth="1"/>
    <col min="16" max="16" width="8.7109375" style="219" bestFit="1" customWidth="1"/>
    <col min="17" max="18" width="9.140625" style="204"/>
    <col min="19" max="19" width="15.5703125" style="204" bestFit="1" customWidth="1"/>
    <col min="20" max="16384" width="9.140625" style="204"/>
  </cols>
  <sheetData>
    <row r="1" spans="1:19" ht="30" x14ac:dyDescent="0.25">
      <c r="A1" t="s">
        <v>151</v>
      </c>
      <c r="B1" t="s">
        <v>152</v>
      </c>
      <c r="C1" s="111" t="s">
        <v>432</v>
      </c>
      <c r="D1" t="s">
        <v>439</v>
      </c>
      <c r="E1" s="111" t="s">
        <v>433</v>
      </c>
      <c r="F1" s="111" t="s">
        <v>435</v>
      </c>
      <c r="G1" s="111" t="s">
        <v>434</v>
      </c>
      <c r="H1" s="111" t="s">
        <v>436</v>
      </c>
      <c r="I1" s="111" t="s">
        <v>438</v>
      </c>
      <c r="J1" s="111" t="s">
        <v>437</v>
      </c>
      <c r="K1" s="64" t="s">
        <v>297</v>
      </c>
      <c r="L1" s="111" t="s">
        <v>299</v>
      </c>
      <c r="M1" s="111" t="s">
        <v>300</v>
      </c>
      <c r="N1" s="187" t="s">
        <v>308</v>
      </c>
      <c r="O1" s="111" t="s">
        <v>309</v>
      </c>
      <c r="P1" s="111" t="s">
        <v>298</v>
      </c>
    </row>
    <row r="2" spans="1:19" x14ac:dyDescent="0.25">
      <c r="K2" s="206"/>
      <c r="L2" s="206"/>
      <c r="M2" s="206"/>
      <c r="N2" s="206"/>
      <c r="O2" s="206"/>
      <c r="P2" s="206"/>
    </row>
    <row r="3" spans="1:19" x14ac:dyDescent="0.25">
      <c r="D3" s="207"/>
      <c r="E3" s="207"/>
      <c r="F3" s="207"/>
      <c r="G3" s="207"/>
      <c r="H3" s="207"/>
      <c r="K3" s="206"/>
      <c r="L3" s="206"/>
      <c r="M3" s="206"/>
      <c r="N3" s="206"/>
      <c r="O3" s="206"/>
      <c r="P3" s="206"/>
    </row>
    <row r="4" spans="1:19" x14ac:dyDescent="0.25">
      <c r="D4" s="207"/>
      <c r="E4" s="207"/>
      <c r="F4" s="207"/>
      <c r="G4" s="207"/>
      <c r="H4" s="207"/>
      <c r="K4" s="206"/>
      <c r="L4" s="206"/>
      <c r="M4" s="206"/>
      <c r="N4" s="206"/>
      <c r="O4" s="206"/>
      <c r="P4" s="206"/>
    </row>
    <row r="5" spans="1:19" customFormat="1" x14ac:dyDescent="0.25">
      <c r="A5">
        <v>616</v>
      </c>
      <c r="B5">
        <v>0</v>
      </c>
      <c r="C5" t="s">
        <v>692</v>
      </c>
      <c r="D5" t="s">
        <v>693</v>
      </c>
      <c r="E5" t="s">
        <v>585</v>
      </c>
      <c r="G5" t="s">
        <v>632</v>
      </c>
      <c r="I5" t="s">
        <v>188</v>
      </c>
      <c r="J5" t="s">
        <v>402</v>
      </c>
      <c r="K5" s="179">
        <v>1634.8</v>
      </c>
      <c r="L5" s="64">
        <v>1091.9000000000001</v>
      </c>
      <c r="M5" s="64">
        <v>1634.8</v>
      </c>
      <c r="N5" s="64"/>
      <c r="O5" s="64">
        <v>0</v>
      </c>
      <c r="P5" s="64">
        <f t="shared" ref="P5:P20" si="0">K5+L5-M5+N5-O5</f>
        <v>1091.8999999999999</v>
      </c>
      <c r="Q5" s="64"/>
      <c r="R5" s="64"/>
      <c r="S5" s="64"/>
    </row>
    <row r="6" spans="1:19" customFormat="1" x14ac:dyDescent="0.25">
      <c r="A6">
        <v>610</v>
      </c>
      <c r="B6">
        <v>0</v>
      </c>
      <c r="C6" t="s">
        <v>692</v>
      </c>
      <c r="D6" t="s">
        <v>702</v>
      </c>
      <c r="E6" t="s">
        <v>598</v>
      </c>
      <c r="G6" t="s">
        <v>588</v>
      </c>
      <c r="I6" t="s">
        <v>188</v>
      </c>
      <c r="J6" t="s">
        <v>402</v>
      </c>
      <c r="K6" s="179">
        <v>1145.54</v>
      </c>
      <c r="L6" s="64">
        <v>2200</v>
      </c>
      <c r="M6" s="64">
        <v>2288.9699999999998</v>
      </c>
      <c r="N6" s="64"/>
      <c r="O6" s="64">
        <v>0</v>
      </c>
      <c r="P6" s="64">
        <f t="shared" si="0"/>
        <v>1056.5700000000002</v>
      </c>
      <c r="Q6" s="64"/>
      <c r="R6" s="64"/>
      <c r="S6" s="64"/>
    </row>
    <row r="7" spans="1:19" customFormat="1" x14ac:dyDescent="0.25">
      <c r="A7">
        <v>200</v>
      </c>
      <c r="B7">
        <v>0</v>
      </c>
      <c r="C7" t="s">
        <v>627</v>
      </c>
      <c r="D7" t="s">
        <v>628</v>
      </c>
      <c r="E7" t="s">
        <v>585</v>
      </c>
      <c r="G7" t="s">
        <v>601</v>
      </c>
      <c r="I7" t="s">
        <v>188</v>
      </c>
      <c r="J7" t="s">
        <v>402</v>
      </c>
      <c r="K7" s="179">
        <v>113.57</v>
      </c>
      <c r="L7" s="64">
        <v>725.64</v>
      </c>
      <c r="M7" s="64">
        <v>839.21</v>
      </c>
      <c r="N7" s="64"/>
      <c r="O7" s="64">
        <v>0</v>
      </c>
      <c r="P7" s="64">
        <f t="shared" si="0"/>
        <v>0</v>
      </c>
      <c r="Q7" s="64"/>
      <c r="R7" s="64"/>
      <c r="S7" s="64"/>
    </row>
    <row r="8" spans="1:19" customFormat="1" x14ac:dyDescent="0.25">
      <c r="A8">
        <v>200</v>
      </c>
      <c r="B8">
        <v>1</v>
      </c>
      <c r="C8" t="s">
        <v>627</v>
      </c>
      <c r="D8" t="s">
        <v>650</v>
      </c>
      <c r="E8" t="s">
        <v>585</v>
      </c>
      <c r="G8" t="s">
        <v>621</v>
      </c>
      <c r="I8" t="s">
        <v>188</v>
      </c>
      <c r="J8" t="s">
        <v>402</v>
      </c>
      <c r="K8" s="179">
        <v>298.7</v>
      </c>
      <c r="L8" s="64">
        <v>964.04</v>
      </c>
      <c r="M8" s="64">
        <v>474.38</v>
      </c>
      <c r="N8" s="64"/>
      <c r="O8" s="64">
        <v>0</v>
      </c>
      <c r="P8" s="64">
        <f t="shared" si="0"/>
        <v>788.36</v>
      </c>
      <c r="Q8" s="64"/>
      <c r="R8" s="64"/>
      <c r="S8" s="64"/>
    </row>
    <row r="9" spans="1:19" customFormat="1" x14ac:dyDescent="0.25">
      <c r="A9">
        <v>710</v>
      </c>
      <c r="B9">
        <v>1</v>
      </c>
      <c r="C9" t="s">
        <v>655</v>
      </c>
      <c r="D9" t="s">
        <v>656</v>
      </c>
      <c r="E9" t="s">
        <v>657</v>
      </c>
      <c r="G9" t="s">
        <v>598</v>
      </c>
      <c r="I9" t="s">
        <v>188</v>
      </c>
      <c r="J9" t="s">
        <v>402</v>
      </c>
      <c r="K9" s="179">
        <v>595.46</v>
      </c>
      <c r="L9" s="64">
        <v>800</v>
      </c>
      <c r="M9" s="64">
        <v>595.46</v>
      </c>
      <c r="N9" s="64"/>
      <c r="O9" s="64">
        <v>0</v>
      </c>
      <c r="P9" s="64">
        <f t="shared" si="0"/>
        <v>800</v>
      </c>
      <c r="Q9" s="64"/>
      <c r="R9" s="64"/>
      <c r="S9" s="64"/>
    </row>
    <row r="10" spans="1:19" customFormat="1" x14ac:dyDescent="0.25">
      <c r="A10">
        <v>710</v>
      </c>
      <c r="B10">
        <v>2</v>
      </c>
      <c r="C10" t="s">
        <v>655</v>
      </c>
      <c r="D10" t="s">
        <v>665</v>
      </c>
      <c r="E10" t="s">
        <v>595</v>
      </c>
      <c r="G10" t="s">
        <v>601</v>
      </c>
      <c r="I10" t="s">
        <v>188</v>
      </c>
      <c r="J10" t="s">
        <v>402</v>
      </c>
      <c r="K10" s="179">
        <v>942.32</v>
      </c>
      <c r="L10" s="64">
        <v>800</v>
      </c>
      <c r="M10" s="64">
        <v>942.32</v>
      </c>
      <c r="N10" s="64"/>
      <c r="O10" s="64">
        <v>0</v>
      </c>
      <c r="P10" s="64">
        <f t="shared" si="0"/>
        <v>800.00000000000011</v>
      </c>
      <c r="Q10" s="64"/>
      <c r="R10" s="64"/>
      <c r="S10" s="64"/>
    </row>
    <row r="11" spans="1:19" customFormat="1" x14ac:dyDescent="0.25">
      <c r="A11">
        <v>180</v>
      </c>
      <c r="B11">
        <v>0</v>
      </c>
      <c r="C11" t="s">
        <v>604</v>
      </c>
      <c r="D11" t="s">
        <v>605</v>
      </c>
      <c r="E11" t="s">
        <v>595</v>
      </c>
      <c r="G11" t="s">
        <v>601</v>
      </c>
      <c r="I11" t="s">
        <v>188</v>
      </c>
      <c r="J11" t="s">
        <v>402</v>
      </c>
      <c r="K11" s="179">
        <v>0</v>
      </c>
      <c r="L11" s="64">
        <v>349.99</v>
      </c>
      <c r="M11" s="64">
        <v>349.99</v>
      </c>
      <c r="N11" s="64"/>
      <c r="O11" s="64">
        <v>0</v>
      </c>
      <c r="P11" s="64">
        <f t="shared" si="0"/>
        <v>0</v>
      </c>
      <c r="Q11" s="64"/>
      <c r="R11" s="64"/>
      <c r="S11" s="64"/>
    </row>
    <row r="12" spans="1:19" customFormat="1" x14ac:dyDescent="0.25">
      <c r="A12">
        <v>215</v>
      </c>
      <c r="B12">
        <v>0</v>
      </c>
      <c r="C12" t="s">
        <v>653</v>
      </c>
      <c r="D12" t="s">
        <v>654</v>
      </c>
      <c r="E12" t="s">
        <v>585</v>
      </c>
      <c r="G12" t="s">
        <v>634</v>
      </c>
      <c r="I12" t="s">
        <v>188</v>
      </c>
      <c r="J12" t="s">
        <v>402</v>
      </c>
      <c r="K12" s="179">
        <v>402.6</v>
      </c>
      <c r="L12" s="64">
        <v>931.57</v>
      </c>
      <c r="M12" s="64">
        <v>718.58</v>
      </c>
      <c r="N12" s="64"/>
      <c r="O12" s="64">
        <v>402.6</v>
      </c>
      <c r="P12" s="64">
        <f t="shared" si="0"/>
        <v>212.99</v>
      </c>
      <c r="Q12" s="64"/>
      <c r="R12" s="64"/>
      <c r="S12" s="64"/>
    </row>
    <row r="13" spans="1:19" customFormat="1" x14ac:dyDescent="0.25">
      <c r="A13">
        <v>40</v>
      </c>
      <c r="B13">
        <v>0</v>
      </c>
      <c r="C13" t="s">
        <v>583</v>
      </c>
      <c r="D13" t="s">
        <v>584</v>
      </c>
      <c r="E13" t="s">
        <v>585</v>
      </c>
      <c r="G13" t="s">
        <v>585</v>
      </c>
      <c r="I13" t="s">
        <v>188</v>
      </c>
      <c r="J13" t="s">
        <v>402</v>
      </c>
      <c r="K13" s="179">
        <v>22.35</v>
      </c>
      <c r="L13" s="64">
        <v>0</v>
      </c>
      <c r="M13" s="64">
        <v>22.35</v>
      </c>
      <c r="N13" s="64"/>
      <c r="O13" s="64">
        <v>0</v>
      </c>
      <c r="P13" s="64">
        <f t="shared" si="0"/>
        <v>0</v>
      </c>
      <c r="Q13" s="64"/>
      <c r="R13" s="64"/>
      <c r="S13" s="64"/>
    </row>
    <row r="14" spans="1:19" customFormat="1" x14ac:dyDescent="0.25">
      <c r="A14">
        <v>890</v>
      </c>
      <c r="B14">
        <v>0</v>
      </c>
      <c r="C14" t="s">
        <v>583</v>
      </c>
      <c r="D14" t="s">
        <v>660</v>
      </c>
      <c r="E14" t="s">
        <v>591</v>
      </c>
      <c r="G14" t="s">
        <v>601</v>
      </c>
      <c r="I14" t="s">
        <v>188</v>
      </c>
      <c r="J14" t="s">
        <v>402</v>
      </c>
      <c r="K14" s="179">
        <v>1500</v>
      </c>
      <c r="L14" s="64">
        <v>0</v>
      </c>
      <c r="M14" s="64">
        <v>0</v>
      </c>
      <c r="N14" s="64"/>
      <c r="O14" s="64">
        <v>1500</v>
      </c>
      <c r="P14" s="64">
        <f t="shared" si="0"/>
        <v>0</v>
      </c>
      <c r="Q14" s="64"/>
      <c r="R14" s="64"/>
      <c r="S14" s="64"/>
    </row>
    <row r="15" spans="1:19" customFormat="1" x14ac:dyDescent="0.25">
      <c r="A15">
        <v>840</v>
      </c>
      <c r="B15">
        <v>0</v>
      </c>
      <c r="C15" t="s">
        <v>593</v>
      </c>
      <c r="D15" t="s">
        <v>594</v>
      </c>
      <c r="E15" t="s">
        <v>595</v>
      </c>
      <c r="G15" t="s">
        <v>588</v>
      </c>
      <c r="I15" t="s">
        <v>188</v>
      </c>
      <c r="J15" t="s">
        <v>402</v>
      </c>
      <c r="K15" s="179">
        <v>147.68</v>
      </c>
      <c r="L15" s="64">
        <v>0</v>
      </c>
      <c r="M15" s="64">
        <v>147.68</v>
      </c>
      <c r="N15" s="64"/>
      <c r="O15" s="64">
        <v>0</v>
      </c>
      <c r="P15" s="64">
        <f t="shared" si="0"/>
        <v>0</v>
      </c>
      <c r="Q15" s="64"/>
      <c r="R15" s="64"/>
      <c r="S15" s="64"/>
    </row>
    <row r="16" spans="1:19" customFormat="1" x14ac:dyDescent="0.25">
      <c r="A16">
        <v>940</v>
      </c>
      <c r="B16">
        <v>0</v>
      </c>
      <c r="C16" t="s">
        <v>593</v>
      </c>
      <c r="D16" t="s">
        <v>596</v>
      </c>
      <c r="E16" t="s">
        <v>591</v>
      </c>
      <c r="G16" t="s">
        <v>595</v>
      </c>
      <c r="I16" t="s">
        <v>188</v>
      </c>
      <c r="J16" t="s">
        <v>402</v>
      </c>
      <c r="K16" s="179">
        <v>25</v>
      </c>
      <c r="L16" s="64">
        <v>134.99</v>
      </c>
      <c r="M16" s="64">
        <v>25</v>
      </c>
      <c r="N16" s="64"/>
      <c r="O16" s="64">
        <v>0</v>
      </c>
      <c r="P16" s="64">
        <f t="shared" si="0"/>
        <v>134.99</v>
      </c>
      <c r="Q16" s="64"/>
      <c r="R16" s="64"/>
      <c r="S16" s="64"/>
    </row>
    <row r="17" spans="1:19" customFormat="1" x14ac:dyDescent="0.25">
      <c r="A17">
        <v>223</v>
      </c>
      <c r="B17">
        <v>0</v>
      </c>
      <c r="C17" t="s">
        <v>593</v>
      </c>
      <c r="D17" t="s">
        <v>597</v>
      </c>
      <c r="E17" t="s">
        <v>585</v>
      </c>
      <c r="G17" t="s">
        <v>598</v>
      </c>
      <c r="I17" t="s">
        <v>188</v>
      </c>
      <c r="J17" t="s">
        <v>402</v>
      </c>
      <c r="K17" s="179">
        <v>0</v>
      </c>
      <c r="L17" s="64">
        <v>201.88</v>
      </c>
      <c r="M17" s="64">
        <v>0</v>
      </c>
      <c r="N17" s="64"/>
      <c r="O17" s="64">
        <v>0</v>
      </c>
      <c r="P17" s="64">
        <f t="shared" si="0"/>
        <v>201.88</v>
      </c>
      <c r="Q17" s="64"/>
      <c r="R17" s="64"/>
      <c r="S17" s="64"/>
    </row>
    <row r="18" spans="1:19" customFormat="1" x14ac:dyDescent="0.25">
      <c r="A18">
        <v>530</v>
      </c>
      <c r="B18">
        <v>0</v>
      </c>
      <c r="C18" t="s">
        <v>593</v>
      </c>
      <c r="D18" t="s">
        <v>626</v>
      </c>
      <c r="E18" t="s">
        <v>592</v>
      </c>
      <c r="G18" t="s">
        <v>588</v>
      </c>
      <c r="I18" t="s">
        <v>188</v>
      </c>
      <c r="J18" t="s">
        <v>402</v>
      </c>
      <c r="K18" s="179">
        <v>329.74</v>
      </c>
      <c r="L18" s="64">
        <v>491.26</v>
      </c>
      <c r="M18" s="64">
        <v>689.45</v>
      </c>
      <c r="N18" s="64"/>
      <c r="O18" s="64">
        <v>0</v>
      </c>
      <c r="P18" s="64">
        <f t="shared" si="0"/>
        <v>131.54999999999995</v>
      </c>
      <c r="Q18" s="64"/>
      <c r="R18" s="64"/>
      <c r="S18" s="64"/>
    </row>
    <row r="19" spans="1:19" customFormat="1" x14ac:dyDescent="0.25">
      <c r="A19">
        <v>815</v>
      </c>
      <c r="B19">
        <v>0</v>
      </c>
      <c r="C19" t="s">
        <v>593</v>
      </c>
      <c r="D19" t="s">
        <v>673</v>
      </c>
      <c r="E19" t="s">
        <v>595</v>
      </c>
      <c r="G19" t="s">
        <v>601</v>
      </c>
      <c r="I19" t="s">
        <v>188</v>
      </c>
      <c r="J19" t="s">
        <v>402</v>
      </c>
      <c r="K19" s="179">
        <v>0</v>
      </c>
      <c r="L19" s="64">
        <v>2013</v>
      </c>
      <c r="M19" s="64">
        <v>2013</v>
      </c>
      <c r="N19" s="64"/>
      <c r="O19" s="64">
        <v>0</v>
      </c>
      <c r="P19" s="64">
        <f t="shared" si="0"/>
        <v>0</v>
      </c>
      <c r="Q19" s="64"/>
      <c r="R19" s="64"/>
      <c r="S19" s="64"/>
    </row>
    <row r="20" spans="1:19" customFormat="1" x14ac:dyDescent="0.25">
      <c r="A20">
        <v>890</v>
      </c>
      <c r="B20">
        <v>1</v>
      </c>
      <c r="C20" t="s">
        <v>599</v>
      </c>
      <c r="D20" t="s">
        <v>600</v>
      </c>
      <c r="E20" t="s">
        <v>591</v>
      </c>
      <c r="G20" t="s">
        <v>601</v>
      </c>
      <c r="I20" t="s">
        <v>188</v>
      </c>
      <c r="J20" t="s">
        <v>402</v>
      </c>
      <c r="K20" s="179">
        <v>255</v>
      </c>
      <c r="L20" s="64">
        <v>0</v>
      </c>
      <c r="M20" s="64">
        <v>255</v>
      </c>
      <c r="N20" s="64"/>
      <c r="O20" s="64">
        <v>0</v>
      </c>
      <c r="P20" s="64">
        <f t="shared" si="0"/>
        <v>0</v>
      </c>
      <c r="Q20" s="64"/>
      <c r="R20" s="64"/>
      <c r="S20" s="64"/>
    </row>
    <row r="21" spans="1:19" x14ac:dyDescent="0.25">
      <c r="K21" s="206"/>
      <c r="L21" s="206"/>
      <c r="M21" s="206"/>
      <c r="N21" s="206"/>
      <c r="O21" s="206"/>
      <c r="P21" s="206"/>
    </row>
    <row r="22" spans="1:19" s="208" customFormat="1" x14ac:dyDescent="0.25">
      <c r="D22" s="209" t="s">
        <v>333</v>
      </c>
      <c r="E22" s="209"/>
      <c r="F22" s="209"/>
      <c r="G22" s="209"/>
      <c r="H22" s="209"/>
      <c r="J22" s="227" t="s">
        <v>402</v>
      </c>
      <c r="K22" s="210"/>
      <c r="L22" s="211">
        <f>SUM(L3:L21)</f>
        <v>10704.269999999999</v>
      </c>
      <c r="M22" s="210"/>
      <c r="N22" s="210"/>
      <c r="O22" s="210"/>
      <c r="P22" s="210"/>
      <c r="Q22" s="212">
        <v>0</v>
      </c>
      <c r="R22" s="212">
        <v>0</v>
      </c>
      <c r="S22" s="208" t="s">
        <v>226</v>
      </c>
    </row>
    <row r="23" spans="1:19" s="208" customFormat="1" x14ac:dyDescent="0.25">
      <c r="J23" s="225"/>
      <c r="K23" s="210"/>
      <c r="L23" s="210"/>
      <c r="M23" s="210"/>
      <c r="N23" s="210"/>
      <c r="O23" s="210"/>
      <c r="P23" s="210"/>
    </row>
    <row r="24" spans="1:19" s="213" customFormat="1" x14ac:dyDescent="0.25">
      <c r="J24" s="226"/>
      <c r="K24" s="214"/>
      <c r="L24" s="214"/>
      <c r="M24" s="214"/>
      <c r="N24" s="214"/>
      <c r="O24" s="214"/>
      <c r="P24" s="214"/>
    </row>
    <row r="25" spans="1:19" customFormat="1" x14ac:dyDescent="0.25">
      <c r="A25">
        <v>60</v>
      </c>
      <c r="B25">
        <v>0</v>
      </c>
      <c r="C25" t="s">
        <v>767</v>
      </c>
      <c r="D25" t="s">
        <v>768</v>
      </c>
      <c r="E25" t="s">
        <v>585</v>
      </c>
      <c r="G25" t="s">
        <v>585</v>
      </c>
      <c r="I25" t="s">
        <v>198</v>
      </c>
      <c r="J25" t="s">
        <v>403</v>
      </c>
      <c r="K25" s="179">
        <v>1300.96</v>
      </c>
      <c r="L25" s="64">
        <v>16000</v>
      </c>
      <c r="M25" s="64">
        <v>14554.05</v>
      </c>
      <c r="N25" s="64"/>
      <c r="O25" s="64">
        <v>0</v>
      </c>
      <c r="P25" s="64">
        <f t="shared" ref="P25:P56" si="1">K25+L25-M25+N25-O25</f>
        <v>2746.91</v>
      </c>
      <c r="Q25" s="64"/>
      <c r="R25" s="64"/>
      <c r="S25" s="64"/>
    </row>
    <row r="26" spans="1:19" customFormat="1" x14ac:dyDescent="0.25">
      <c r="A26">
        <v>80</v>
      </c>
      <c r="B26">
        <v>0</v>
      </c>
      <c r="C26" t="s">
        <v>663</v>
      </c>
      <c r="D26" t="s">
        <v>664</v>
      </c>
      <c r="E26" t="s">
        <v>585</v>
      </c>
      <c r="G26" t="s">
        <v>601</v>
      </c>
      <c r="I26" t="s">
        <v>198</v>
      </c>
      <c r="J26" t="s">
        <v>403</v>
      </c>
      <c r="K26" s="179">
        <v>0</v>
      </c>
      <c r="L26" s="64">
        <v>1687.5</v>
      </c>
      <c r="M26" s="64">
        <v>1687.5</v>
      </c>
      <c r="N26" s="64"/>
      <c r="O26" s="64">
        <v>0</v>
      </c>
      <c r="P26" s="64">
        <f t="shared" si="1"/>
        <v>0</v>
      </c>
      <c r="Q26" s="64"/>
      <c r="R26" s="64"/>
      <c r="S26" s="64"/>
    </row>
    <row r="27" spans="1:19" customFormat="1" x14ac:dyDescent="0.25">
      <c r="A27">
        <v>490</v>
      </c>
      <c r="B27">
        <v>5</v>
      </c>
      <c r="C27" t="s">
        <v>602</v>
      </c>
      <c r="D27" t="s">
        <v>603</v>
      </c>
      <c r="E27" t="s">
        <v>592</v>
      </c>
      <c r="G27" t="s">
        <v>588</v>
      </c>
      <c r="I27" t="s">
        <v>188</v>
      </c>
      <c r="J27" t="s">
        <v>403</v>
      </c>
      <c r="K27" s="179">
        <v>0</v>
      </c>
      <c r="L27" s="64">
        <v>281.68</v>
      </c>
      <c r="M27" s="64">
        <v>151.6</v>
      </c>
      <c r="N27" s="64"/>
      <c r="O27" s="64">
        <v>0</v>
      </c>
      <c r="P27" s="64">
        <f t="shared" si="1"/>
        <v>130.08000000000001</v>
      </c>
      <c r="Q27" s="64"/>
      <c r="R27" s="64"/>
      <c r="S27" s="64"/>
    </row>
    <row r="28" spans="1:19" customFormat="1" x14ac:dyDescent="0.25">
      <c r="A28">
        <v>230</v>
      </c>
      <c r="B28">
        <v>0</v>
      </c>
      <c r="C28" t="s">
        <v>602</v>
      </c>
      <c r="D28" t="s">
        <v>718</v>
      </c>
      <c r="E28" t="s">
        <v>585</v>
      </c>
      <c r="G28" t="s">
        <v>588</v>
      </c>
      <c r="I28" t="s">
        <v>188</v>
      </c>
      <c r="J28" t="s">
        <v>403</v>
      </c>
      <c r="K28" s="179">
        <v>774.2</v>
      </c>
      <c r="L28" s="64">
        <v>3814.32</v>
      </c>
      <c r="M28" s="64">
        <v>3841.19</v>
      </c>
      <c r="N28" s="64"/>
      <c r="O28" s="64">
        <v>52.48</v>
      </c>
      <c r="P28" s="64">
        <f t="shared" si="1"/>
        <v>694.85000000000036</v>
      </c>
      <c r="Q28" s="64"/>
      <c r="R28" s="64"/>
      <c r="S28" s="64"/>
    </row>
    <row r="29" spans="1:19" customFormat="1" x14ac:dyDescent="0.25">
      <c r="A29">
        <v>950</v>
      </c>
      <c r="B29">
        <v>0</v>
      </c>
      <c r="C29" t="s">
        <v>651</v>
      </c>
      <c r="D29" t="s">
        <v>652</v>
      </c>
      <c r="E29" t="s">
        <v>591</v>
      </c>
      <c r="G29" t="s">
        <v>595</v>
      </c>
      <c r="I29" t="s">
        <v>188</v>
      </c>
      <c r="J29" t="s">
        <v>403</v>
      </c>
      <c r="K29" s="179">
        <v>818.77</v>
      </c>
      <c r="L29" s="64">
        <v>476.27</v>
      </c>
      <c r="M29" s="64">
        <v>860.68</v>
      </c>
      <c r="N29" s="64"/>
      <c r="O29" s="64">
        <v>323.91000000000003</v>
      </c>
      <c r="P29" s="64">
        <f t="shared" si="1"/>
        <v>110.44999999999999</v>
      </c>
      <c r="Q29" s="64"/>
      <c r="R29" s="64"/>
      <c r="S29" s="64"/>
    </row>
    <row r="30" spans="1:19" customFormat="1" x14ac:dyDescent="0.25">
      <c r="A30">
        <v>490</v>
      </c>
      <c r="B30">
        <v>0</v>
      </c>
      <c r="C30" t="s">
        <v>651</v>
      </c>
      <c r="D30" t="s">
        <v>672</v>
      </c>
      <c r="E30" t="s">
        <v>592</v>
      </c>
      <c r="G30" t="s">
        <v>588</v>
      </c>
      <c r="I30" t="s">
        <v>188</v>
      </c>
      <c r="J30" t="s">
        <v>403</v>
      </c>
      <c r="K30" s="179">
        <v>0</v>
      </c>
      <c r="L30" s="64">
        <v>1950.99</v>
      </c>
      <c r="M30" s="64">
        <v>1669.72</v>
      </c>
      <c r="N30" s="64"/>
      <c r="O30" s="64">
        <v>0</v>
      </c>
      <c r="P30" s="64">
        <f t="shared" si="1"/>
        <v>281.27</v>
      </c>
      <c r="Q30" s="64"/>
      <c r="R30" s="64"/>
      <c r="S30" s="64"/>
    </row>
    <row r="31" spans="1:19" customFormat="1" x14ac:dyDescent="0.25">
      <c r="A31">
        <v>230</v>
      </c>
      <c r="B31">
        <v>1</v>
      </c>
      <c r="C31" t="s">
        <v>651</v>
      </c>
      <c r="D31" t="s">
        <v>720</v>
      </c>
      <c r="E31" t="s">
        <v>585</v>
      </c>
      <c r="G31" t="s">
        <v>588</v>
      </c>
      <c r="I31" t="s">
        <v>188</v>
      </c>
      <c r="J31" t="s">
        <v>403</v>
      </c>
      <c r="K31" s="179">
        <v>385.19</v>
      </c>
      <c r="L31" s="64">
        <v>4728.8500000000004</v>
      </c>
      <c r="M31" s="64">
        <v>4007.29</v>
      </c>
      <c r="N31" s="64"/>
      <c r="O31" s="64">
        <v>230.65</v>
      </c>
      <c r="P31" s="64">
        <f t="shared" si="1"/>
        <v>876.1</v>
      </c>
      <c r="Q31" s="64"/>
      <c r="R31" s="64"/>
      <c r="S31" s="64"/>
    </row>
    <row r="32" spans="1:19" customFormat="1" x14ac:dyDescent="0.25">
      <c r="A32">
        <v>230</v>
      </c>
      <c r="B32">
        <v>4</v>
      </c>
      <c r="C32" t="s">
        <v>586</v>
      </c>
      <c r="D32" t="s">
        <v>587</v>
      </c>
      <c r="E32" t="s">
        <v>585</v>
      </c>
      <c r="G32" t="s">
        <v>588</v>
      </c>
      <c r="I32" t="s">
        <v>188</v>
      </c>
      <c r="J32" t="s">
        <v>403</v>
      </c>
      <c r="K32" s="179">
        <v>35.58</v>
      </c>
      <c r="L32" s="64">
        <v>58.6</v>
      </c>
      <c r="M32" s="64">
        <v>94.18</v>
      </c>
      <c r="N32" s="64"/>
      <c r="O32" s="64">
        <v>0</v>
      </c>
      <c r="P32" s="64">
        <f t="shared" si="1"/>
        <v>0</v>
      </c>
      <c r="Q32" s="64"/>
      <c r="R32" s="64"/>
      <c r="S32" s="64"/>
    </row>
    <row r="33" spans="1:19" customFormat="1" x14ac:dyDescent="0.25">
      <c r="A33">
        <v>650</v>
      </c>
      <c r="B33">
        <v>0</v>
      </c>
      <c r="C33" t="s">
        <v>586</v>
      </c>
      <c r="D33" t="s">
        <v>685</v>
      </c>
      <c r="E33" t="s">
        <v>619</v>
      </c>
      <c r="G33" t="s">
        <v>585</v>
      </c>
      <c r="I33" t="s">
        <v>188</v>
      </c>
      <c r="J33" t="s">
        <v>403</v>
      </c>
      <c r="K33" s="179">
        <v>459</v>
      </c>
      <c r="L33" s="64">
        <v>1812.64</v>
      </c>
      <c r="M33" s="64">
        <v>1927.92</v>
      </c>
      <c r="N33" s="64"/>
      <c r="O33" s="64">
        <v>28.59</v>
      </c>
      <c r="P33" s="64">
        <f t="shared" si="1"/>
        <v>315.13000000000028</v>
      </c>
      <c r="Q33" s="64"/>
      <c r="R33" s="64"/>
      <c r="S33" s="64"/>
    </row>
    <row r="34" spans="1:19" customFormat="1" x14ac:dyDescent="0.25">
      <c r="A34">
        <v>230</v>
      </c>
      <c r="B34">
        <v>2</v>
      </c>
      <c r="C34" t="s">
        <v>686</v>
      </c>
      <c r="D34" t="s">
        <v>687</v>
      </c>
      <c r="E34" t="s">
        <v>585</v>
      </c>
      <c r="G34" t="s">
        <v>588</v>
      </c>
      <c r="I34" t="s">
        <v>188</v>
      </c>
      <c r="J34" t="s">
        <v>403</v>
      </c>
      <c r="K34" s="179">
        <v>502.46</v>
      </c>
      <c r="L34" s="64">
        <v>1795.27</v>
      </c>
      <c r="M34" s="64">
        <v>1919.82</v>
      </c>
      <c r="N34" s="64"/>
      <c r="O34" s="64">
        <v>8.6999999999999993</v>
      </c>
      <c r="P34" s="64">
        <f t="shared" si="1"/>
        <v>369.21000000000009</v>
      </c>
      <c r="Q34" s="64"/>
      <c r="R34" s="64"/>
      <c r="S34" s="64"/>
    </row>
    <row r="35" spans="1:19" customFormat="1" x14ac:dyDescent="0.25">
      <c r="A35">
        <v>490</v>
      </c>
      <c r="B35">
        <v>1</v>
      </c>
      <c r="C35" t="s">
        <v>686</v>
      </c>
      <c r="D35" t="s">
        <v>719</v>
      </c>
      <c r="E35" t="s">
        <v>592</v>
      </c>
      <c r="G35" t="s">
        <v>588</v>
      </c>
      <c r="I35" t="s">
        <v>188</v>
      </c>
      <c r="J35" t="s">
        <v>403</v>
      </c>
      <c r="K35" s="179">
        <v>300.27999999999997</v>
      </c>
      <c r="L35" s="64">
        <v>4478.1000000000004</v>
      </c>
      <c r="M35" s="64">
        <v>3116.33</v>
      </c>
      <c r="N35" s="64"/>
      <c r="O35" s="64">
        <v>68.489999999999995</v>
      </c>
      <c r="P35" s="64">
        <f t="shared" si="1"/>
        <v>1593.5600000000002</v>
      </c>
      <c r="Q35" s="64"/>
      <c r="R35" s="64"/>
      <c r="S35" s="64"/>
    </row>
    <row r="36" spans="1:19" customFormat="1" x14ac:dyDescent="0.25">
      <c r="A36">
        <v>710</v>
      </c>
      <c r="B36">
        <v>0</v>
      </c>
      <c r="C36" t="s">
        <v>676</v>
      </c>
      <c r="D36" t="s">
        <v>677</v>
      </c>
      <c r="E36" t="s">
        <v>657</v>
      </c>
      <c r="G36" t="s">
        <v>598</v>
      </c>
      <c r="I36" t="s">
        <v>188</v>
      </c>
      <c r="J36" t="s">
        <v>403</v>
      </c>
      <c r="K36" s="179">
        <v>641.15</v>
      </c>
      <c r="L36" s="64">
        <v>1492.05</v>
      </c>
      <c r="M36" s="64">
        <v>1869.53</v>
      </c>
      <c r="N36" s="64"/>
      <c r="O36" s="64">
        <v>0</v>
      </c>
      <c r="P36" s="64">
        <f t="shared" si="1"/>
        <v>263.66999999999985</v>
      </c>
      <c r="Q36" s="64"/>
      <c r="R36" s="64"/>
      <c r="S36" s="64"/>
    </row>
    <row r="37" spans="1:19" customFormat="1" x14ac:dyDescent="0.25">
      <c r="A37">
        <v>390</v>
      </c>
      <c r="B37">
        <v>0</v>
      </c>
      <c r="C37" t="s">
        <v>761</v>
      </c>
      <c r="D37" t="s">
        <v>762</v>
      </c>
      <c r="E37" t="s">
        <v>592</v>
      </c>
      <c r="G37" t="s">
        <v>588</v>
      </c>
      <c r="I37" t="s">
        <v>188</v>
      </c>
      <c r="J37" t="s">
        <v>403</v>
      </c>
      <c r="K37" s="179">
        <v>707.49</v>
      </c>
      <c r="L37" s="64">
        <v>12237.18</v>
      </c>
      <c r="M37" s="64">
        <v>8948.39</v>
      </c>
      <c r="N37" s="64"/>
      <c r="O37" s="64">
        <v>24.29</v>
      </c>
      <c r="P37" s="64">
        <f t="shared" si="1"/>
        <v>3971.9900000000007</v>
      </c>
      <c r="Q37" s="64"/>
      <c r="R37" s="64"/>
      <c r="S37" s="64"/>
    </row>
    <row r="38" spans="1:19" customFormat="1" x14ac:dyDescent="0.25">
      <c r="A38">
        <v>690</v>
      </c>
      <c r="B38">
        <v>0</v>
      </c>
      <c r="C38" t="s">
        <v>689</v>
      </c>
      <c r="D38" t="s">
        <v>690</v>
      </c>
      <c r="E38" t="s">
        <v>657</v>
      </c>
      <c r="G38" t="s">
        <v>598</v>
      </c>
      <c r="I38" t="s">
        <v>188</v>
      </c>
      <c r="J38" t="s">
        <v>403</v>
      </c>
      <c r="K38" s="179">
        <v>0</v>
      </c>
      <c r="L38" s="64">
        <v>2530.3200000000002</v>
      </c>
      <c r="M38" s="64">
        <v>2058.58</v>
      </c>
      <c r="N38" s="64"/>
      <c r="O38" s="64">
        <v>0</v>
      </c>
      <c r="P38" s="64">
        <f t="shared" si="1"/>
        <v>471.74000000000024</v>
      </c>
      <c r="Q38" s="64"/>
      <c r="R38" s="64"/>
      <c r="S38" s="64"/>
    </row>
    <row r="39" spans="1:19" customFormat="1" x14ac:dyDescent="0.25">
      <c r="A39">
        <v>85</v>
      </c>
      <c r="B39">
        <v>1</v>
      </c>
      <c r="C39" t="s">
        <v>658</v>
      </c>
      <c r="D39" t="s">
        <v>659</v>
      </c>
      <c r="E39" t="s">
        <v>585</v>
      </c>
      <c r="G39" t="s">
        <v>632</v>
      </c>
      <c r="I39" t="s">
        <v>198</v>
      </c>
      <c r="J39" t="s">
        <v>403</v>
      </c>
      <c r="K39" s="179">
        <v>0</v>
      </c>
      <c r="L39" s="64">
        <v>1459.12</v>
      </c>
      <c r="M39" s="64">
        <v>1459.12</v>
      </c>
      <c r="N39" s="64"/>
      <c r="O39" s="64">
        <v>0</v>
      </c>
      <c r="P39" s="64">
        <f t="shared" si="1"/>
        <v>0</v>
      </c>
      <c r="Q39" s="64"/>
      <c r="R39" s="64"/>
      <c r="S39" s="64"/>
    </row>
    <row r="40" spans="1:19" customFormat="1" x14ac:dyDescent="0.25">
      <c r="A40">
        <v>85</v>
      </c>
      <c r="B40">
        <v>0</v>
      </c>
      <c r="C40" t="s">
        <v>658</v>
      </c>
      <c r="D40" t="s">
        <v>708</v>
      </c>
      <c r="E40" t="s">
        <v>634</v>
      </c>
      <c r="G40" t="s">
        <v>585</v>
      </c>
      <c r="I40" t="s">
        <v>198</v>
      </c>
      <c r="J40" t="s">
        <v>403</v>
      </c>
      <c r="K40" s="179">
        <v>762.5</v>
      </c>
      <c r="L40" s="64">
        <v>2684</v>
      </c>
      <c r="M40" s="64">
        <v>2836.5</v>
      </c>
      <c r="N40" s="64"/>
      <c r="O40" s="64">
        <v>0</v>
      </c>
      <c r="P40" s="64">
        <f t="shared" si="1"/>
        <v>610</v>
      </c>
      <c r="Q40" s="64"/>
      <c r="R40" s="64"/>
      <c r="S40" s="64"/>
    </row>
    <row r="41" spans="1:19" customFormat="1" x14ac:dyDescent="0.25">
      <c r="A41">
        <v>251</v>
      </c>
      <c r="B41">
        <v>0</v>
      </c>
      <c r="C41" t="s">
        <v>658</v>
      </c>
      <c r="D41" t="s">
        <v>766</v>
      </c>
      <c r="E41" t="s">
        <v>585</v>
      </c>
      <c r="G41" t="s">
        <v>601</v>
      </c>
      <c r="I41" t="s">
        <v>198</v>
      </c>
      <c r="J41" t="s">
        <v>403</v>
      </c>
      <c r="K41" s="179">
        <v>16779.400000000001</v>
      </c>
      <c r="L41" s="64">
        <v>0</v>
      </c>
      <c r="M41" s="64">
        <v>12695.59</v>
      </c>
      <c r="N41" s="64"/>
      <c r="O41" s="64">
        <v>0</v>
      </c>
      <c r="P41" s="64">
        <f t="shared" si="1"/>
        <v>4083.8100000000013</v>
      </c>
      <c r="Q41" s="64"/>
      <c r="R41" s="64"/>
      <c r="S41" s="64"/>
    </row>
    <row r="42" spans="1:19" customFormat="1" x14ac:dyDescent="0.25">
      <c r="A42">
        <v>380</v>
      </c>
      <c r="B42">
        <v>0</v>
      </c>
      <c r="C42" t="s">
        <v>753</v>
      </c>
      <c r="D42" t="s">
        <v>754</v>
      </c>
      <c r="E42" t="s">
        <v>585</v>
      </c>
      <c r="G42" t="s">
        <v>619</v>
      </c>
      <c r="I42" t="s">
        <v>198</v>
      </c>
      <c r="J42" t="s">
        <v>403</v>
      </c>
      <c r="K42" s="179">
        <v>7900.46</v>
      </c>
      <c r="L42" s="64">
        <v>2437.5</v>
      </c>
      <c r="M42" s="64">
        <v>2419.63</v>
      </c>
      <c r="N42" s="64"/>
      <c r="O42" s="64">
        <v>0</v>
      </c>
      <c r="P42" s="64">
        <f t="shared" si="1"/>
        <v>7918.329999999999</v>
      </c>
      <c r="Q42" s="64"/>
      <c r="R42" s="64"/>
      <c r="S42" s="64"/>
    </row>
    <row r="43" spans="1:19" customFormat="1" x14ac:dyDescent="0.25">
      <c r="A43">
        <v>420</v>
      </c>
      <c r="B43">
        <v>0</v>
      </c>
      <c r="C43" t="s">
        <v>753</v>
      </c>
      <c r="D43" t="s">
        <v>765</v>
      </c>
      <c r="E43" t="s">
        <v>634</v>
      </c>
      <c r="G43" t="s">
        <v>585</v>
      </c>
      <c r="I43" t="s">
        <v>198</v>
      </c>
      <c r="J43" t="s">
        <v>403</v>
      </c>
      <c r="K43" s="179">
        <v>4853.16</v>
      </c>
      <c r="L43" s="64">
        <v>10784.8</v>
      </c>
      <c r="M43" s="64">
        <v>15637.96</v>
      </c>
      <c r="N43" s="64"/>
      <c r="O43" s="64">
        <v>0</v>
      </c>
      <c r="P43" s="64">
        <f t="shared" si="1"/>
        <v>0</v>
      </c>
      <c r="Q43" s="64"/>
      <c r="R43" s="64"/>
      <c r="S43" s="64"/>
    </row>
    <row r="44" spans="1:19" customFormat="1" x14ac:dyDescent="0.25">
      <c r="A44">
        <v>230</v>
      </c>
      <c r="B44">
        <v>11</v>
      </c>
      <c r="C44" t="s">
        <v>737</v>
      </c>
      <c r="D44" t="s">
        <v>738</v>
      </c>
      <c r="E44" t="s">
        <v>585</v>
      </c>
      <c r="G44" t="s">
        <v>632</v>
      </c>
      <c r="I44" t="s">
        <v>188</v>
      </c>
      <c r="J44" t="s">
        <v>403</v>
      </c>
      <c r="K44" s="179">
        <v>552.9</v>
      </c>
      <c r="L44" s="64">
        <v>6049.59</v>
      </c>
      <c r="M44" s="64">
        <v>6012.4</v>
      </c>
      <c r="N44" s="64"/>
      <c r="O44" s="64">
        <v>0</v>
      </c>
      <c r="P44" s="64">
        <f t="shared" si="1"/>
        <v>590.09000000000015</v>
      </c>
      <c r="Q44" s="64"/>
      <c r="R44" s="64"/>
      <c r="S44" s="64"/>
    </row>
    <row r="45" spans="1:19" customFormat="1" x14ac:dyDescent="0.25">
      <c r="A45">
        <v>586</v>
      </c>
      <c r="B45">
        <v>0</v>
      </c>
      <c r="C45" t="s">
        <v>735</v>
      </c>
      <c r="D45" t="s">
        <v>736</v>
      </c>
      <c r="E45" t="s">
        <v>592</v>
      </c>
      <c r="G45" t="s">
        <v>619</v>
      </c>
      <c r="I45" t="s">
        <v>188</v>
      </c>
      <c r="J45" t="s">
        <v>403</v>
      </c>
      <c r="K45" s="179">
        <v>0</v>
      </c>
      <c r="L45" s="64">
        <v>6600</v>
      </c>
      <c r="M45" s="64">
        <v>0</v>
      </c>
      <c r="N45" s="64"/>
      <c r="O45" s="64">
        <v>0</v>
      </c>
      <c r="P45" s="64">
        <f t="shared" si="1"/>
        <v>6600</v>
      </c>
      <c r="Q45" s="64"/>
      <c r="R45" s="64"/>
      <c r="S45" s="64"/>
    </row>
    <row r="46" spans="1:19" customFormat="1" x14ac:dyDescent="0.25">
      <c r="A46">
        <v>800</v>
      </c>
      <c r="B46">
        <v>0</v>
      </c>
      <c r="C46" t="s">
        <v>773</v>
      </c>
      <c r="D46" t="s">
        <v>774</v>
      </c>
      <c r="E46" t="s">
        <v>595</v>
      </c>
      <c r="G46" t="s">
        <v>601</v>
      </c>
      <c r="I46" t="s">
        <v>188</v>
      </c>
      <c r="J46" t="s">
        <v>403</v>
      </c>
      <c r="K46" s="179">
        <v>1372.73</v>
      </c>
      <c r="L46" s="64">
        <v>21448.13</v>
      </c>
      <c r="M46" s="64">
        <v>15353.45</v>
      </c>
      <c r="N46" s="64"/>
      <c r="O46" s="64">
        <v>121.48</v>
      </c>
      <c r="P46" s="64">
        <f t="shared" si="1"/>
        <v>7345.93</v>
      </c>
      <c r="Q46" s="64"/>
      <c r="R46" s="64"/>
      <c r="S46" s="64"/>
    </row>
    <row r="47" spans="1:19" customFormat="1" x14ac:dyDescent="0.25">
      <c r="A47">
        <v>720</v>
      </c>
      <c r="B47">
        <v>0</v>
      </c>
      <c r="C47" t="s">
        <v>769</v>
      </c>
      <c r="D47" t="s">
        <v>770</v>
      </c>
      <c r="E47" t="s">
        <v>657</v>
      </c>
      <c r="G47" t="s">
        <v>598</v>
      </c>
      <c r="I47" t="s">
        <v>188</v>
      </c>
      <c r="J47" t="s">
        <v>403</v>
      </c>
      <c r="K47" s="179">
        <v>2366.6</v>
      </c>
      <c r="L47" s="64">
        <v>15590.05</v>
      </c>
      <c r="M47" s="64">
        <v>14737.47</v>
      </c>
      <c r="N47" s="64"/>
      <c r="O47" s="64">
        <v>582.15</v>
      </c>
      <c r="P47" s="64">
        <f t="shared" si="1"/>
        <v>2637.0299999999984</v>
      </c>
      <c r="Q47" s="64"/>
      <c r="R47" s="64"/>
      <c r="S47" s="64"/>
    </row>
    <row r="48" spans="1:19" customFormat="1" x14ac:dyDescent="0.25">
      <c r="A48">
        <v>590</v>
      </c>
      <c r="B48">
        <v>0</v>
      </c>
      <c r="C48" t="s">
        <v>732</v>
      </c>
      <c r="D48" t="s">
        <v>733</v>
      </c>
      <c r="E48" t="s">
        <v>592</v>
      </c>
      <c r="G48" t="s">
        <v>619</v>
      </c>
      <c r="I48" t="s">
        <v>188</v>
      </c>
      <c r="J48" t="s">
        <v>403</v>
      </c>
      <c r="K48" s="179">
        <v>0</v>
      </c>
      <c r="L48" s="64">
        <v>6337.3</v>
      </c>
      <c r="M48" s="64">
        <v>6337.3</v>
      </c>
      <c r="N48" s="64"/>
      <c r="O48" s="64">
        <v>0</v>
      </c>
      <c r="P48" s="64">
        <f t="shared" si="1"/>
        <v>0</v>
      </c>
      <c r="Q48" s="64"/>
      <c r="R48" s="64"/>
      <c r="S48" s="64"/>
    </row>
    <row r="49" spans="1:21" customFormat="1" x14ac:dyDescent="0.25">
      <c r="A49">
        <v>700</v>
      </c>
      <c r="B49">
        <v>0</v>
      </c>
      <c r="C49" t="s">
        <v>732</v>
      </c>
      <c r="D49" t="s">
        <v>734</v>
      </c>
      <c r="E49" t="s">
        <v>657</v>
      </c>
      <c r="G49" t="s">
        <v>598</v>
      </c>
      <c r="I49" t="s">
        <v>188</v>
      </c>
      <c r="J49" t="s">
        <v>403</v>
      </c>
      <c r="K49" s="179">
        <v>4406.3</v>
      </c>
      <c r="L49" s="64">
        <v>2000</v>
      </c>
      <c r="M49" s="64">
        <v>3733.2</v>
      </c>
      <c r="N49" s="64"/>
      <c r="O49" s="64">
        <v>0</v>
      </c>
      <c r="P49" s="64">
        <f t="shared" si="1"/>
        <v>2673.1000000000004</v>
      </c>
      <c r="Q49" s="64"/>
      <c r="R49" s="64"/>
      <c r="S49" s="64"/>
    </row>
    <row r="50" spans="1:21" customFormat="1" x14ac:dyDescent="0.25">
      <c r="A50">
        <v>230</v>
      </c>
      <c r="B50">
        <v>3</v>
      </c>
      <c r="C50" t="s">
        <v>683</v>
      </c>
      <c r="D50" t="s">
        <v>684</v>
      </c>
      <c r="E50" t="s">
        <v>585</v>
      </c>
      <c r="G50" t="s">
        <v>588</v>
      </c>
      <c r="I50" t="s">
        <v>198</v>
      </c>
      <c r="J50" t="s">
        <v>403</v>
      </c>
      <c r="K50" s="179">
        <v>1438.87</v>
      </c>
      <c r="L50" s="64">
        <v>800</v>
      </c>
      <c r="M50" s="64">
        <v>2238.87</v>
      </c>
      <c r="N50" s="64"/>
      <c r="O50" s="64">
        <v>0</v>
      </c>
      <c r="P50" s="64">
        <f t="shared" si="1"/>
        <v>0</v>
      </c>
      <c r="Q50" s="64"/>
      <c r="R50" s="64"/>
      <c r="S50" s="64"/>
    </row>
    <row r="51" spans="1:21" customFormat="1" x14ac:dyDescent="0.25">
      <c r="A51">
        <v>300</v>
      </c>
      <c r="B51">
        <v>0</v>
      </c>
      <c r="C51" t="s">
        <v>670</v>
      </c>
      <c r="D51" t="s">
        <v>671</v>
      </c>
      <c r="E51" t="s">
        <v>585</v>
      </c>
      <c r="G51" t="s">
        <v>601</v>
      </c>
      <c r="I51" t="s">
        <v>198</v>
      </c>
      <c r="J51" t="s">
        <v>403</v>
      </c>
      <c r="K51" s="179">
        <v>950</v>
      </c>
      <c r="L51" s="64">
        <v>966.4</v>
      </c>
      <c r="M51" s="64">
        <v>966.4</v>
      </c>
      <c r="N51" s="64"/>
      <c r="O51" s="64">
        <v>0</v>
      </c>
      <c r="P51" s="64">
        <f t="shared" si="1"/>
        <v>950.00000000000011</v>
      </c>
      <c r="Q51" s="64"/>
      <c r="R51" s="64"/>
      <c r="S51" s="64"/>
    </row>
    <row r="52" spans="1:21" customFormat="1" x14ac:dyDescent="0.25">
      <c r="A52">
        <v>230</v>
      </c>
      <c r="B52">
        <v>6</v>
      </c>
      <c r="C52" t="s">
        <v>666</v>
      </c>
      <c r="D52" t="s">
        <v>667</v>
      </c>
      <c r="E52" t="s">
        <v>585</v>
      </c>
      <c r="G52" t="s">
        <v>657</v>
      </c>
      <c r="I52" t="s">
        <v>188</v>
      </c>
      <c r="J52" t="s">
        <v>403</v>
      </c>
      <c r="K52" s="179">
        <v>746.64</v>
      </c>
      <c r="L52" s="64">
        <v>1144.3599999999999</v>
      </c>
      <c r="M52" s="64">
        <v>1254.1600000000001</v>
      </c>
      <c r="N52" s="64"/>
      <c r="O52" s="64">
        <v>0</v>
      </c>
      <c r="P52" s="64">
        <f t="shared" si="1"/>
        <v>636.83999999999992</v>
      </c>
      <c r="Q52" s="64"/>
      <c r="R52" s="64"/>
      <c r="S52" s="64"/>
    </row>
    <row r="53" spans="1:21" customFormat="1" x14ac:dyDescent="0.25">
      <c r="A53">
        <v>225</v>
      </c>
      <c r="B53">
        <v>0</v>
      </c>
      <c r="C53" t="s">
        <v>666</v>
      </c>
      <c r="D53" t="s">
        <v>717</v>
      </c>
      <c r="E53" t="s">
        <v>585</v>
      </c>
      <c r="G53" t="s">
        <v>588</v>
      </c>
      <c r="I53" t="s">
        <v>188</v>
      </c>
      <c r="J53" t="s">
        <v>403</v>
      </c>
      <c r="K53" s="179">
        <v>1268.8</v>
      </c>
      <c r="L53" s="64">
        <v>3220.8</v>
      </c>
      <c r="M53" s="64">
        <v>3220.8</v>
      </c>
      <c r="N53" s="64"/>
      <c r="O53" s="64">
        <v>0</v>
      </c>
      <c r="P53" s="64">
        <f t="shared" si="1"/>
        <v>1268.8000000000002</v>
      </c>
      <c r="Q53" s="64"/>
      <c r="R53" s="64"/>
      <c r="S53" s="64"/>
    </row>
    <row r="54" spans="1:21" customFormat="1" x14ac:dyDescent="0.25">
      <c r="A54">
        <v>220</v>
      </c>
      <c r="B54">
        <v>0</v>
      </c>
      <c r="C54" t="s">
        <v>666</v>
      </c>
      <c r="D54" t="s">
        <v>755</v>
      </c>
      <c r="E54" t="s">
        <v>585</v>
      </c>
      <c r="G54" t="s">
        <v>634</v>
      </c>
      <c r="I54" t="s">
        <v>188</v>
      </c>
      <c r="J54" t="s">
        <v>403</v>
      </c>
      <c r="K54" s="179">
        <v>991.25</v>
      </c>
      <c r="L54" s="64">
        <v>9646.85</v>
      </c>
      <c r="M54" s="64">
        <v>8718.7999999999993</v>
      </c>
      <c r="N54" s="64"/>
      <c r="O54" s="64">
        <v>48.8</v>
      </c>
      <c r="P54" s="64">
        <f t="shared" si="1"/>
        <v>1870.5000000000011</v>
      </c>
      <c r="Q54" s="64"/>
      <c r="R54" s="64"/>
      <c r="S54" s="64"/>
    </row>
    <row r="55" spans="1:21" customFormat="1" x14ac:dyDescent="0.25">
      <c r="A55">
        <v>716</v>
      </c>
      <c r="B55">
        <v>0</v>
      </c>
      <c r="C55" t="s">
        <v>606</v>
      </c>
      <c r="D55" t="s">
        <v>607</v>
      </c>
      <c r="E55" t="s">
        <v>591</v>
      </c>
      <c r="G55" t="s">
        <v>598</v>
      </c>
      <c r="I55" t="s">
        <v>198</v>
      </c>
      <c r="J55" t="s">
        <v>403</v>
      </c>
      <c r="K55" s="179">
        <v>0</v>
      </c>
      <c r="L55" s="64">
        <v>480</v>
      </c>
      <c r="M55" s="64">
        <v>480</v>
      </c>
      <c r="N55" s="64"/>
      <c r="O55" s="64">
        <v>0</v>
      </c>
      <c r="P55" s="64">
        <f t="shared" si="1"/>
        <v>0</v>
      </c>
      <c r="Q55" s="64"/>
      <c r="R55" s="64"/>
      <c r="S55" s="64"/>
    </row>
    <row r="56" spans="1:21" customFormat="1" x14ac:dyDescent="0.25">
      <c r="A56">
        <v>885</v>
      </c>
      <c r="B56">
        <v>0</v>
      </c>
      <c r="C56" t="s">
        <v>606</v>
      </c>
      <c r="D56" t="s">
        <v>711</v>
      </c>
      <c r="E56" t="s">
        <v>591</v>
      </c>
      <c r="G56" t="s">
        <v>598</v>
      </c>
      <c r="I56" t="s">
        <v>198</v>
      </c>
      <c r="J56" t="s">
        <v>403</v>
      </c>
      <c r="K56" s="179">
        <v>2000</v>
      </c>
      <c r="L56" s="64">
        <v>1551</v>
      </c>
      <c r="M56" s="64">
        <v>3168</v>
      </c>
      <c r="N56" s="64"/>
      <c r="O56" s="64">
        <v>53</v>
      </c>
      <c r="P56" s="64">
        <f t="shared" si="1"/>
        <v>330</v>
      </c>
      <c r="Q56" s="64"/>
      <c r="R56" s="64"/>
      <c r="S56" s="64"/>
    </row>
    <row r="57" spans="1:21" s="208" customFormat="1" x14ac:dyDescent="0.25">
      <c r="J57" s="225"/>
      <c r="K57" s="210"/>
      <c r="L57" s="210"/>
      <c r="M57" s="210"/>
      <c r="N57" s="210"/>
      <c r="O57" s="210"/>
      <c r="P57" s="210"/>
    </row>
    <row r="58" spans="1:21" s="208" customFormat="1" x14ac:dyDescent="0.25">
      <c r="D58" s="215" t="s">
        <v>334</v>
      </c>
      <c r="E58" s="215"/>
      <c r="F58" s="215"/>
      <c r="G58" s="215"/>
      <c r="H58" s="215"/>
      <c r="J58" s="227" t="s">
        <v>403</v>
      </c>
      <c r="K58" s="210"/>
      <c r="L58" s="211">
        <f>SUM(L23:L57)</f>
        <v>146543.66999999998</v>
      </c>
      <c r="M58" s="210"/>
      <c r="N58" s="210"/>
      <c r="O58" s="210"/>
      <c r="P58" s="210"/>
      <c r="Q58" s="212">
        <v>0</v>
      </c>
      <c r="R58" s="212">
        <v>0</v>
      </c>
      <c r="S58" s="208" t="s">
        <v>226</v>
      </c>
      <c r="T58" s="325" t="s">
        <v>233</v>
      </c>
      <c r="U58" s="326">
        <f>ALTRE!G56</f>
        <v>172</v>
      </c>
    </row>
    <row r="59" spans="1:21" s="208" customFormat="1" x14ac:dyDescent="0.25">
      <c r="J59" s="225"/>
      <c r="K59" s="210"/>
      <c r="L59" s="210"/>
      <c r="M59" s="210"/>
      <c r="N59" s="210"/>
      <c r="O59" s="210"/>
      <c r="P59" s="210"/>
    </row>
    <row r="60" spans="1:21" s="208" customFormat="1" x14ac:dyDescent="0.25">
      <c r="J60" s="225"/>
      <c r="K60" s="210"/>
      <c r="L60" s="210"/>
      <c r="M60" s="210"/>
      <c r="N60" s="210"/>
      <c r="O60" s="210"/>
      <c r="P60" s="210"/>
    </row>
    <row r="61" spans="1:21" customFormat="1" x14ac:dyDescent="0.25">
      <c r="A61">
        <v>230</v>
      </c>
      <c r="B61">
        <v>8</v>
      </c>
      <c r="C61" t="s">
        <v>681</v>
      </c>
      <c r="D61" t="s">
        <v>682</v>
      </c>
      <c r="E61" t="s">
        <v>585</v>
      </c>
      <c r="G61" t="s">
        <v>588</v>
      </c>
      <c r="I61" t="s">
        <v>188</v>
      </c>
      <c r="J61" t="s">
        <v>404</v>
      </c>
      <c r="K61" s="179">
        <v>418.67</v>
      </c>
      <c r="L61" s="64">
        <v>1811.52</v>
      </c>
      <c r="M61" s="64">
        <v>1871.68</v>
      </c>
      <c r="N61" s="64"/>
      <c r="O61" s="64">
        <v>0</v>
      </c>
      <c r="P61" s="64">
        <f>K61+L61-M61+N61-O61</f>
        <v>358.51</v>
      </c>
      <c r="Q61" s="64"/>
      <c r="R61" s="64"/>
      <c r="S61" s="64"/>
    </row>
    <row r="62" spans="1:21" customFormat="1" x14ac:dyDescent="0.25">
      <c r="A62">
        <v>210</v>
      </c>
      <c r="B62">
        <v>0</v>
      </c>
      <c r="C62" t="s">
        <v>640</v>
      </c>
      <c r="D62" t="s">
        <v>641</v>
      </c>
      <c r="E62" t="s">
        <v>585</v>
      </c>
      <c r="G62" t="s">
        <v>585</v>
      </c>
      <c r="I62" t="s">
        <v>188</v>
      </c>
      <c r="J62" t="s">
        <v>404</v>
      </c>
      <c r="K62" s="179">
        <v>0</v>
      </c>
      <c r="L62" s="64">
        <v>1046</v>
      </c>
      <c r="M62" s="64">
        <v>0</v>
      </c>
      <c r="N62" s="64"/>
      <c r="O62" s="64">
        <v>0</v>
      </c>
      <c r="P62" s="64">
        <f>K62+L62-M62+N62-O62</f>
        <v>1046</v>
      </c>
      <c r="Q62" s="64"/>
      <c r="R62" s="64"/>
      <c r="S62" s="64"/>
    </row>
    <row r="63" spans="1:21" s="208" customFormat="1" x14ac:dyDescent="0.25">
      <c r="J63" s="225"/>
      <c r="K63" s="210"/>
      <c r="L63" s="210"/>
      <c r="M63" s="210"/>
      <c r="N63" s="210"/>
      <c r="O63" s="210"/>
      <c r="P63" s="210"/>
    </row>
    <row r="64" spans="1:21" s="208" customFormat="1" x14ac:dyDescent="0.25">
      <c r="D64" s="215" t="s">
        <v>387</v>
      </c>
      <c r="E64" s="215"/>
      <c r="F64" s="215"/>
      <c r="G64" s="215"/>
      <c r="H64" s="215"/>
      <c r="J64" s="227" t="s">
        <v>404</v>
      </c>
      <c r="K64" s="210"/>
      <c r="L64" s="211">
        <f>SUM(L59:L63)</f>
        <v>2857.52</v>
      </c>
      <c r="M64" s="210"/>
      <c r="N64" s="210"/>
      <c r="O64" s="210"/>
      <c r="P64" s="210"/>
    </row>
    <row r="65" spans="1:19" s="208" customFormat="1" x14ac:dyDescent="0.25">
      <c r="J65" s="225"/>
      <c r="K65" s="210"/>
      <c r="L65" s="210"/>
      <c r="M65" s="210"/>
      <c r="N65" s="210"/>
      <c r="O65" s="210"/>
      <c r="P65" s="210"/>
    </row>
    <row r="66" spans="1:19" s="208" customFormat="1" x14ac:dyDescent="0.25">
      <c r="J66" s="225"/>
      <c r="K66" s="210"/>
      <c r="L66" s="210"/>
      <c r="M66" s="210"/>
      <c r="N66" s="210"/>
      <c r="O66" s="210"/>
      <c r="P66" s="210"/>
    </row>
    <row r="67" spans="1:19" customFormat="1" x14ac:dyDescent="0.25">
      <c r="A67">
        <v>575</v>
      </c>
      <c r="B67">
        <v>0</v>
      </c>
      <c r="C67" t="s">
        <v>724</v>
      </c>
      <c r="D67" t="s">
        <v>725</v>
      </c>
      <c r="E67" t="s">
        <v>592</v>
      </c>
      <c r="G67" t="s">
        <v>588</v>
      </c>
      <c r="I67" t="s">
        <v>191</v>
      </c>
      <c r="J67" t="s">
        <v>405</v>
      </c>
      <c r="K67" s="179">
        <v>2700</v>
      </c>
      <c r="L67" s="64">
        <v>2700</v>
      </c>
      <c r="M67" s="64">
        <v>2500</v>
      </c>
      <c r="N67" s="64"/>
      <c r="O67" s="64">
        <v>200</v>
      </c>
      <c r="P67" s="64">
        <f t="shared" ref="P67:P99" si="2">K67+L67-M67+N67-O67</f>
        <v>2700</v>
      </c>
      <c r="Q67" s="64"/>
      <c r="R67" s="64"/>
      <c r="S67" s="64"/>
    </row>
    <row r="68" spans="1:19" customFormat="1" x14ac:dyDescent="0.25">
      <c r="A68">
        <v>110</v>
      </c>
      <c r="B68">
        <v>0</v>
      </c>
      <c r="C68" t="s">
        <v>700</v>
      </c>
      <c r="D68" t="s">
        <v>701</v>
      </c>
      <c r="E68" t="s">
        <v>585</v>
      </c>
      <c r="G68" t="s">
        <v>588</v>
      </c>
      <c r="I68" t="s">
        <v>191</v>
      </c>
      <c r="J68" t="s">
        <v>405</v>
      </c>
      <c r="K68" s="179">
        <v>0</v>
      </c>
      <c r="L68" s="64">
        <v>3233.44</v>
      </c>
      <c r="M68" s="64">
        <v>3130</v>
      </c>
      <c r="N68" s="64"/>
      <c r="O68" s="64">
        <v>0</v>
      </c>
      <c r="P68" s="64">
        <f t="shared" si="2"/>
        <v>103.44000000000005</v>
      </c>
      <c r="Q68" s="64"/>
      <c r="R68" s="64"/>
      <c r="S68" s="64"/>
    </row>
    <row r="69" spans="1:19" customFormat="1" x14ac:dyDescent="0.25">
      <c r="A69">
        <v>335</v>
      </c>
      <c r="B69">
        <v>0</v>
      </c>
      <c r="C69" t="s">
        <v>728</v>
      </c>
      <c r="D69" t="s">
        <v>729</v>
      </c>
      <c r="E69" t="s">
        <v>585</v>
      </c>
      <c r="G69" t="s">
        <v>592</v>
      </c>
      <c r="I69" t="s">
        <v>191</v>
      </c>
      <c r="J69" t="s">
        <v>405</v>
      </c>
      <c r="K69" s="179">
        <v>4100</v>
      </c>
      <c r="L69" s="64">
        <v>1600</v>
      </c>
      <c r="M69" s="64">
        <v>0</v>
      </c>
      <c r="N69" s="64"/>
      <c r="O69" s="64">
        <v>0</v>
      </c>
      <c r="P69" s="64">
        <f t="shared" si="2"/>
        <v>5700</v>
      </c>
      <c r="Q69" s="64"/>
      <c r="R69" s="64"/>
      <c r="S69" s="64"/>
    </row>
    <row r="70" spans="1:19" customFormat="1" x14ac:dyDescent="0.25">
      <c r="A70">
        <v>630</v>
      </c>
      <c r="B70">
        <v>0</v>
      </c>
      <c r="C70" t="s">
        <v>611</v>
      </c>
      <c r="D70" t="s">
        <v>612</v>
      </c>
      <c r="E70" t="s">
        <v>598</v>
      </c>
      <c r="G70" t="s">
        <v>588</v>
      </c>
      <c r="I70" t="s">
        <v>191</v>
      </c>
      <c r="J70" t="s">
        <v>405</v>
      </c>
      <c r="K70" s="179">
        <v>0</v>
      </c>
      <c r="L70" s="64">
        <v>525.48</v>
      </c>
      <c r="M70" s="64">
        <v>525.48</v>
      </c>
      <c r="N70" s="64"/>
      <c r="O70" s="64">
        <v>0</v>
      </c>
      <c r="P70" s="64">
        <f t="shared" si="2"/>
        <v>0</v>
      </c>
      <c r="Q70" s="64"/>
      <c r="R70" s="64"/>
      <c r="S70" s="64"/>
    </row>
    <row r="71" spans="1:19" customFormat="1" x14ac:dyDescent="0.25">
      <c r="A71">
        <v>440</v>
      </c>
      <c r="B71">
        <v>0</v>
      </c>
      <c r="C71" t="s">
        <v>611</v>
      </c>
      <c r="D71" t="s">
        <v>620</v>
      </c>
      <c r="E71" t="s">
        <v>585</v>
      </c>
      <c r="G71" t="s">
        <v>621</v>
      </c>
      <c r="I71" t="s">
        <v>191</v>
      </c>
      <c r="J71" t="s">
        <v>405</v>
      </c>
      <c r="K71" s="179">
        <v>340</v>
      </c>
      <c r="L71" s="64">
        <v>308</v>
      </c>
      <c r="M71" s="64">
        <v>155</v>
      </c>
      <c r="N71" s="64"/>
      <c r="O71" s="64">
        <v>185</v>
      </c>
      <c r="P71" s="64">
        <f t="shared" si="2"/>
        <v>308</v>
      </c>
      <c r="Q71" s="64"/>
      <c r="R71" s="64"/>
      <c r="S71" s="64"/>
    </row>
    <row r="72" spans="1:19" customFormat="1" x14ac:dyDescent="0.25">
      <c r="A72">
        <v>270</v>
      </c>
      <c r="B72">
        <v>0</v>
      </c>
      <c r="C72" t="s">
        <v>611</v>
      </c>
      <c r="D72" t="s">
        <v>639</v>
      </c>
      <c r="E72" t="s">
        <v>585</v>
      </c>
      <c r="G72" t="s">
        <v>588</v>
      </c>
      <c r="I72" t="s">
        <v>191</v>
      </c>
      <c r="J72" t="s">
        <v>405</v>
      </c>
      <c r="K72" s="179">
        <v>1043</v>
      </c>
      <c r="L72" s="64">
        <v>0</v>
      </c>
      <c r="M72" s="64">
        <v>1042.79</v>
      </c>
      <c r="N72" s="64"/>
      <c r="O72" s="64">
        <v>0.21</v>
      </c>
      <c r="P72" s="64">
        <f t="shared" si="2"/>
        <v>3.6387559632089506E-14</v>
      </c>
      <c r="Q72" s="64"/>
      <c r="R72" s="64"/>
      <c r="S72" s="64"/>
    </row>
    <row r="73" spans="1:19" customFormat="1" x14ac:dyDescent="0.25">
      <c r="A73">
        <v>570</v>
      </c>
      <c r="B73">
        <v>0</v>
      </c>
      <c r="C73" t="s">
        <v>611</v>
      </c>
      <c r="D73" t="s">
        <v>745</v>
      </c>
      <c r="E73" t="s">
        <v>592</v>
      </c>
      <c r="G73" t="s">
        <v>588</v>
      </c>
      <c r="I73" t="s">
        <v>191</v>
      </c>
      <c r="J73" t="s">
        <v>405</v>
      </c>
      <c r="K73" s="179">
        <v>5195.3500000000004</v>
      </c>
      <c r="L73" s="64">
        <v>2700</v>
      </c>
      <c r="M73" s="64">
        <v>4163.92</v>
      </c>
      <c r="N73" s="64"/>
      <c r="O73" s="64">
        <v>0</v>
      </c>
      <c r="P73" s="64">
        <f t="shared" si="2"/>
        <v>3731.4300000000003</v>
      </c>
      <c r="Q73" s="64"/>
      <c r="R73" s="64"/>
      <c r="S73" s="64"/>
    </row>
    <row r="74" spans="1:19" customFormat="1" x14ac:dyDescent="0.25">
      <c r="A74">
        <v>660</v>
      </c>
      <c r="B74">
        <v>0</v>
      </c>
      <c r="C74" t="s">
        <v>617</v>
      </c>
      <c r="D74" t="s">
        <v>618</v>
      </c>
      <c r="E74" t="s">
        <v>619</v>
      </c>
      <c r="G74" t="s">
        <v>585</v>
      </c>
      <c r="I74" t="s">
        <v>191</v>
      </c>
      <c r="J74" t="s">
        <v>405</v>
      </c>
      <c r="K74" s="179">
        <v>0</v>
      </c>
      <c r="L74" s="64">
        <v>602</v>
      </c>
      <c r="M74" s="64">
        <v>602</v>
      </c>
      <c r="N74" s="64"/>
      <c r="O74" s="64">
        <v>0</v>
      </c>
      <c r="P74" s="64">
        <f t="shared" si="2"/>
        <v>0</v>
      </c>
      <c r="Q74" s="64"/>
      <c r="R74" s="64"/>
      <c r="S74" s="64"/>
    </row>
    <row r="75" spans="1:19" customFormat="1" x14ac:dyDescent="0.25">
      <c r="A75">
        <v>240</v>
      </c>
      <c r="B75">
        <v>0</v>
      </c>
      <c r="C75" t="s">
        <v>630</v>
      </c>
      <c r="D75" t="s">
        <v>631</v>
      </c>
      <c r="E75" t="s">
        <v>585</v>
      </c>
      <c r="G75" t="s">
        <v>632</v>
      </c>
      <c r="I75" t="s">
        <v>191</v>
      </c>
      <c r="J75" t="s">
        <v>405</v>
      </c>
      <c r="K75" s="179">
        <v>500</v>
      </c>
      <c r="L75" s="64">
        <v>500</v>
      </c>
      <c r="M75" s="64">
        <v>141.94999999999999</v>
      </c>
      <c r="N75" s="64"/>
      <c r="O75" s="64">
        <v>358.05</v>
      </c>
      <c r="P75" s="64">
        <f t="shared" si="2"/>
        <v>499.99999999999994</v>
      </c>
      <c r="Q75" s="64"/>
      <c r="R75" s="64"/>
      <c r="S75" s="64"/>
    </row>
    <row r="76" spans="1:19" customFormat="1" x14ac:dyDescent="0.25">
      <c r="A76">
        <v>615</v>
      </c>
      <c r="B76">
        <v>0</v>
      </c>
      <c r="C76" t="s">
        <v>615</v>
      </c>
      <c r="D76" t="s">
        <v>616</v>
      </c>
      <c r="E76" t="s">
        <v>598</v>
      </c>
      <c r="G76" t="s">
        <v>588</v>
      </c>
      <c r="I76" t="s">
        <v>191</v>
      </c>
      <c r="J76" t="s">
        <v>405</v>
      </c>
      <c r="K76" s="179">
        <v>0</v>
      </c>
      <c r="L76" s="64">
        <v>586</v>
      </c>
      <c r="M76" s="64">
        <v>586</v>
      </c>
      <c r="N76" s="64"/>
      <c r="O76" s="64">
        <v>0</v>
      </c>
      <c r="P76" s="64">
        <f t="shared" si="2"/>
        <v>0</v>
      </c>
      <c r="Q76" s="64"/>
      <c r="R76" s="64"/>
      <c r="S76" s="64"/>
    </row>
    <row r="77" spans="1:19" customFormat="1" x14ac:dyDescent="0.25">
      <c r="A77">
        <v>605</v>
      </c>
      <c r="B77">
        <v>0</v>
      </c>
      <c r="C77" t="s">
        <v>615</v>
      </c>
      <c r="D77" t="s">
        <v>622</v>
      </c>
      <c r="E77" t="s">
        <v>598</v>
      </c>
      <c r="G77" t="s">
        <v>588</v>
      </c>
      <c r="I77" t="s">
        <v>191</v>
      </c>
      <c r="J77" t="s">
        <v>405</v>
      </c>
      <c r="K77" s="179">
        <v>0</v>
      </c>
      <c r="L77" s="64">
        <v>755.1</v>
      </c>
      <c r="M77" s="64">
        <v>0</v>
      </c>
      <c r="N77" s="64"/>
      <c r="O77" s="64">
        <v>0</v>
      </c>
      <c r="P77" s="64">
        <f t="shared" si="2"/>
        <v>755.1</v>
      </c>
      <c r="Q77" s="64"/>
      <c r="R77" s="64"/>
      <c r="S77" s="64"/>
    </row>
    <row r="78" spans="1:19" customFormat="1" x14ac:dyDescent="0.25">
      <c r="A78">
        <v>222</v>
      </c>
      <c r="B78">
        <v>0</v>
      </c>
      <c r="C78" t="s">
        <v>615</v>
      </c>
      <c r="D78" t="s">
        <v>623</v>
      </c>
      <c r="E78" t="s">
        <v>585</v>
      </c>
      <c r="G78" t="s">
        <v>588</v>
      </c>
      <c r="I78" t="s">
        <v>191</v>
      </c>
      <c r="J78" t="s">
        <v>405</v>
      </c>
      <c r="K78" s="179">
        <v>0</v>
      </c>
      <c r="L78" s="64">
        <v>780.13</v>
      </c>
      <c r="M78" s="64">
        <v>780.13</v>
      </c>
      <c r="N78" s="64"/>
      <c r="O78" s="64">
        <v>0</v>
      </c>
      <c r="P78" s="64">
        <f t="shared" si="2"/>
        <v>0</v>
      </c>
      <c r="Q78" s="64"/>
      <c r="R78" s="64"/>
      <c r="S78" s="64"/>
    </row>
    <row r="79" spans="1:19" customFormat="1" x14ac:dyDescent="0.25">
      <c r="A79">
        <v>560</v>
      </c>
      <c r="B79">
        <v>0</v>
      </c>
      <c r="C79" t="s">
        <v>615</v>
      </c>
      <c r="D79" t="s">
        <v>629</v>
      </c>
      <c r="E79" t="s">
        <v>592</v>
      </c>
      <c r="G79" t="s">
        <v>588</v>
      </c>
      <c r="I79" t="s">
        <v>191</v>
      </c>
      <c r="J79" t="s">
        <v>405</v>
      </c>
      <c r="K79" s="179">
        <v>317.24</v>
      </c>
      <c r="L79" s="64">
        <v>533.27</v>
      </c>
      <c r="M79" s="64">
        <v>117.12</v>
      </c>
      <c r="N79" s="64"/>
      <c r="O79" s="64">
        <v>200.12</v>
      </c>
      <c r="P79" s="64">
        <f t="shared" si="2"/>
        <v>533.27</v>
      </c>
      <c r="Q79" s="64"/>
      <c r="R79" s="64"/>
      <c r="S79" s="64"/>
    </row>
    <row r="80" spans="1:19" customFormat="1" x14ac:dyDescent="0.25">
      <c r="A80">
        <v>913</v>
      </c>
      <c r="B80">
        <v>0</v>
      </c>
      <c r="C80" t="s">
        <v>615</v>
      </c>
      <c r="D80" t="s">
        <v>679</v>
      </c>
      <c r="E80" t="s">
        <v>591</v>
      </c>
      <c r="G80" t="s">
        <v>588</v>
      </c>
      <c r="I80" t="s">
        <v>191</v>
      </c>
      <c r="J80" t="s">
        <v>405</v>
      </c>
      <c r="K80" s="179">
        <v>177.28</v>
      </c>
      <c r="L80" s="64">
        <v>1968.96</v>
      </c>
      <c r="M80" s="64">
        <v>1968.73</v>
      </c>
      <c r="N80" s="64"/>
      <c r="O80" s="64">
        <v>177.28</v>
      </c>
      <c r="P80" s="64">
        <f t="shared" si="2"/>
        <v>0.23000000000021714</v>
      </c>
      <c r="Q80" s="64"/>
      <c r="R80" s="64"/>
      <c r="S80" s="64"/>
    </row>
    <row r="81" spans="1:19" customFormat="1" x14ac:dyDescent="0.25">
      <c r="A81">
        <v>939</v>
      </c>
      <c r="B81">
        <v>0</v>
      </c>
      <c r="C81" t="s">
        <v>615</v>
      </c>
      <c r="D81" t="s">
        <v>688</v>
      </c>
      <c r="E81" t="s">
        <v>591</v>
      </c>
      <c r="G81" t="s">
        <v>588</v>
      </c>
      <c r="I81" t="s">
        <v>191</v>
      </c>
      <c r="J81" t="s">
        <v>405</v>
      </c>
      <c r="K81" s="179">
        <v>120</v>
      </c>
      <c r="L81" s="64">
        <v>2344</v>
      </c>
      <c r="M81" s="64">
        <v>2344</v>
      </c>
      <c r="N81" s="64"/>
      <c r="O81" s="64">
        <v>120</v>
      </c>
      <c r="P81" s="64">
        <f t="shared" si="2"/>
        <v>0</v>
      </c>
      <c r="Q81" s="64"/>
      <c r="R81" s="64"/>
      <c r="S81" s="64"/>
    </row>
    <row r="82" spans="1:19" customFormat="1" x14ac:dyDescent="0.25">
      <c r="A82">
        <v>951</v>
      </c>
      <c r="B82">
        <v>0</v>
      </c>
      <c r="C82" t="s">
        <v>615</v>
      </c>
      <c r="D82" t="s">
        <v>696</v>
      </c>
      <c r="E82" t="s">
        <v>697</v>
      </c>
      <c r="G82" t="s">
        <v>588</v>
      </c>
      <c r="I82" t="s">
        <v>191</v>
      </c>
      <c r="J82" t="s">
        <v>405</v>
      </c>
      <c r="K82" s="179">
        <v>942.1</v>
      </c>
      <c r="L82" s="64">
        <v>2200</v>
      </c>
      <c r="M82" s="64">
        <v>1363.02</v>
      </c>
      <c r="N82" s="64"/>
      <c r="O82" s="64">
        <v>0</v>
      </c>
      <c r="P82" s="64">
        <f t="shared" si="2"/>
        <v>1779.08</v>
      </c>
      <c r="Q82" s="64"/>
      <c r="R82" s="64"/>
      <c r="S82" s="64"/>
    </row>
    <row r="83" spans="1:19" customFormat="1" x14ac:dyDescent="0.25">
      <c r="A83">
        <v>911</v>
      </c>
      <c r="B83">
        <v>0</v>
      </c>
      <c r="C83" t="s">
        <v>615</v>
      </c>
      <c r="D83" t="s">
        <v>698</v>
      </c>
      <c r="E83" t="s">
        <v>591</v>
      </c>
      <c r="G83" t="s">
        <v>585</v>
      </c>
      <c r="I83" t="s">
        <v>191</v>
      </c>
      <c r="J83" t="s">
        <v>405</v>
      </c>
      <c r="K83" s="179">
        <v>1520</v>
      </c>
      <c r="L83" s="64">
        <v>1670.56</v>
      </c>
      <c r="M83" s="64">
        <v>2497.0500000000002</v>
      </c>
      <c r="N83" s="64"/>
      <c r="O83" s="64">
        <v>25.29</v>
      </c>
      <c r="P83" s="64">
        <f t="shared" si="2"/>
        <v>668.2199999999998</v>
      </c>
      <c r="Q83" s="64"/>
      <c r="R83" s="64"/>
      <c r="S83" s="64"/>
    </row>
    <row r="84" spans="1:19" customFormat="1" x14ac:dyDescent="0.25">
      <c r="A84">
        <v>924</v>
      </c>
      <c r="B84">
        <v>0</v>
      </c>
      <c r="C84" t="s">
        <v>615</v>
      </c>
      <c r="D84" t="s">
        <v>699</v>
      </c>
      <c r="E84" t="s">
        <v>591</v>
      </c>
      <c r="G84" t="s">
        <v>588</v>
      </c>
      <c r="I84" t="s">
        <v>191</v>
      </c>
      <c r="J84" t="s">
        <v>405</v>
      </c>
      <c r="K84" s="179">
        <v>80</v>
      </c>
      <c r="L84" s="64">
        <v>3120</v>
      </c>
      <c r="M84" s="64">
        <v>3120</v>
      </c>
      <c r="N84" s="64"/>
      <c r="O84" s="64">
        <v>80</v>
      </c>
      <c r="P84" s="64">
        <f t="shared" si="2"/>
        <v>0</v>
      </c>
      <c r="Q84" s="64"/>
      <c r="R84" s="64"/>
      <c r="S84" s="64"/>
    </row>
    <row r="85" spans="1:19" customFormat="1" x14ac:dyDescent="0.25">
      <c r="A85">
        <v>915</v>
      </c>
      <c r="B85">
        <v>0</v>
      </c>
      <c r="C85" t="s">
        <v>615</v>
      </c>
      <c r="D85" t="s">
        <v>763</v>
      </c>
      <c r="E85" t="s">
        <v>592</v>
      </c>
      <c r="G85" t="s">
        <v>588</v>
      </c>
      <c r="I85" t="s">
        <v>191</v>
      </c>
      <c r="J85" t="s">
        <v>405</v>
      </c>
      <c r="K85" s="179">
        <v>3689.68</v>
      </c>
      <c r="L85" s="64">
        <v>9300</v>
      </c>
      <c r="M85" s="64">
        <v>9200.5</v>
      </c>
      <c r="N85" s="64"/>
      <c r="O85" s="64">
        <v>289.68</v>
      </c>
      <c r="P85" s="64">
        <f t="shared" si="2"/>
        <v>3499.5000000000005</v>
      </c>
      <c r="Q85" s="64"/>
      <c r="R85" s="64"/>
      <c r="S85" s="64"/>
    </row>
    <row r="86" spans="1:19" customFormat="1" x14ac:dyDescent="0.25">
      <c r="A86">
        <v>925</v>
      </c>
      <c r="B86">
        <v>0</v>
      </c>
      <c r="C86" t="s">
        <v>615</v>
      </c>
      <c r="D86" t="s">
        <v>764</v>
      </c>
      <c r="E86" t="s">
        <v>591</v>
      </c>
      <c r="G86" t="s">
        <v>588</v>
      </c>
      <c r="I86" t="s">
        <v>191</v>
      </c>
      <c r="J86" t="s">
        <v>405</v>
      </c>
      <c r="K86" s="179">
        <v>6563</v>
      </c>
      <c r="L86" s="64">
        <v>8590.32</v>
      </c>
      <c r="M86" s="64">
        <v>10095.540000000001</v>
      </c>
      <c r="N86" s="64"/>
      <c r="O86" s="64">
        <v>29</v>
      </c>
      <c r="P86" s="64">
        <f t="shared" si="2"/>
        <v>5028.7799999999988</v>
      </c>
      <c r="Q86" s="64"/>
      <c r="R86" s="64"/>
      <c r="S86" s="64"/>
    </row>
    <row r="87" spans="1:19" customFormat="1" x14ac:dyDescent="0.25">
      <c r="A87">
        <v>900</v>
      </c>
      <c r="B87">
        <v>0</v>
      </c>
      <c r="C87" t="s">
        <v>615</v>
      </c>
      <c r="D87" t="s">
        <v>780</v>
      </c>
      <c r="E87" t="s">
        <v>591</v>
      </c>
      <c r="G87" t="s">
        <v>601</v>
      </c>
      <c r="I87" t="s">
        <v>191</v>
      </c>
      <c r="J87" t="s">
        <v>405</v>
      </c>
      <c r="K87" s="179">
        <v>12770.61</v>
      </c>
      <c r="L87" s="64">
        <v>15208.03</v>
      </c>
      <c r="M87" s="64">
        <v>23880.03</v>
      </c>
      <c r="N87" s="64"/>
      <c r="O87" s="64">
        <v>170.61</v>
      </c>
      <c r="P87" s="64">
        <f t="shared" si="2"/>
        <v>3928.0000000000005</v>
      </c>
      <c r="Q87" s="64"/>
      <c r="R87" s="64"/>
      <c r="S87" s="64"/>
    </row>
    <row r="88" spans="1:19" customFormat="1" x14ac:dyDescent="0.25">
      <c r="A88">
        <v>830</v>
      </c>
      <c r="B88">
        <v>0</v>
      </c>
      <c r="C88" t="s">
        <v>615</v>
      </c>
      <c r="D88" t="s">
        <v>788</v>
      </c>
      <c r="E88" t="s">
        <v>595</v>
      </c>
      <c r="G88" t="s">
        <v>601</v>
      </c>
      <c r="I88" t="s">
        <v>191</v>
      </c>
      <c r="J88" t="s">
        <v>405</v>
      </c>
      <c r="K88" s="179">
        <v>20993.26</v>
      </c>
      <c r="L88" s="64">
        <v>22500</v>
      </c>
      <c r="M88" s="64">
        <v>21149.85</v>
      </c>
      <c r="N88" s="64"/>
      <c r="O88" s="64">
        <v>234.16</v>
      </c>
      <c r="P88" s="64">
        <f t="shared" si="2"/>
        <v>22109.249999999996</v>
      </c>
      <c r="Q88" s="64"/>
      <c r="R88" s="64"/>
      <c r="S88" s="64"/>
    </row>
    <row r="89" spans="1:19" customFormat="1" x14ac:dyDescent="0.25">
      <c r="A89">
        <v>550</v>
      </c>
      <c r="B89">
        <v>0</v>
      </c>
      <c r="C89" t="s">
        <v>615</v>
      </c>
      <c r="D89" t="s">
        <v>789</v>
      </c>
      <c r="E89" t="s">
        <v>592</v>
      </c>
      <c r="G89" t="s">
        <v>619</v>
      </c>
      <c r="I89" t="s">
        <v>191</v>
      </c>
      <c r="J89" t="s">
        <v>405</v>
      </c>
      <c r="K89" s="179">
        <v>22679.829999999998</v>
      </c>
      <c r="L89" s="64">
        <v>27100</v>
      </c>
      <c r="M89" s="64">
        <v>24888.73</v>
      </c>
      <c r="N89" s="64"/>
      <c r="O89" s="64">
        <v>53.71</v>
      </c>
      <c r="P89" s="64">
        <f t="shared" si="2"/>
        <v>24837.390000000003</v>
      </c>
      <c r="Q89" s="64"/>
      <c r="R89" s="64"/>
      <c r="S89" s="64"/>
    </row>
    <row r="90" spans="1:19" customFormat="1" x14ac:dyDescent="0.25">
      <c r="A90">
        <v>936</v>
      </c>
      <c r="B90">
        <v>0</v>
      </c>
      <c r="C90" t="s">
        <v>635</v>
      </c>
      <c r="D90" t="s">
        <v>636</v>
      </c>
      <c r="E90" t="s">
        <v>591</v>
      </c>
      <c r="G90" t="s">
        <v>598</v>
      </c>
      <c r="I90" t="s">
        <v>194</v>
      </c>
      <c r="J90" t="s">
        <v>405</v>
      </c>
      <c r="K90" s="179">
        <v>0</v>
      </c>
      <c r="L90" s="64">
        <v>1000</v>
      </c>
      <c r="M90" s="64">
        <v>0</v>
      </c>
      <c r="N90" s="64"/>
      <c r="O90" s="64">
        <v>0</v>
      </c>
      <c r="P90" s="64">
        <f t="shared" si="2"/>
        <v>1000</v>
      </c>
      <c r="Q90" s="64"/>
      <c r="R90" s="64"/>
      <c r="S90" s="64"/>
    </row>
    <row r="91" spans="1:19" customFormat="1" x14ac:dyDescent="0.25">
      <c r="A91">
        <v>929</v>
      </c>
      <c r="B91">
        <v>0</v>
      </c>
      <c r="C91" t="s">
        <v>635</v>
      </c>
      <c r="D91" t="s">
        <v>743</v>
      </c>
      <c r="E91" t="s">
        <v>591</v>
      </c>
      <c r="G91" t="s">
        <v>598</v>
      </c>
      <c r="I91" t="s">
        <v>194</v>
      </c>
      <c r="J91" t="s">
        <v>405</v>
      </c>
      <c r="K91" s="179">
        <v>0</v>
      </c>
      <c r="L91" s="64">
        <v>7436.68</v>
      </c>
      <c r="M91" s="64">
        <v>3700</v>
      </c>
      <c r="N91" s="64"/>
      <c r="O91" s="64">
        <v>0</v>
      </c>
      <c r="P91" s="64">
        <f t="shared" si="2"/>
        <v>3736.6800000000003</v>
      </c>
      <c r="Q91" s="64"/>
      <c r="R91" s="64"/>
      <c r="S91" s="64"/>
    </row>
    <row r="92" spans="1:19" customFormat="1" x14ac:dyDescent="0.25">
      <c r="A92">
        <v>895</v>
      </c>
      <c r="B92">
        <v>0</v>
      </c>
      <c r="C92" t="s">
        <v>624</v>
      </c>
      <c r="D92" t="s">
        <v>625</v>
      </c>
      <c r="E92" t="s">
        <v>591</v>
      </c>
      <c r="G92" t="s">
        <v>598</v>
      </c>
      <c r="I92" t="s">
        <v>194</v>
      </c>
      <c r="J92" t="s">
        <v>405</v>
      </c>
      <c r="K92" s="179">
        <v>0</v>
      </c>
      <c r="L92" s="64">
        <v>800</v>
      </c>
      <c r="M92" s="64">
        <v>800</v>
      </c>
      <c r="N92" s="64"/>
      <c r="O92" s="64">
        <v>0</v>
      </c>
      <c r="P92" s="64">
        <f t="shared" si="2"/>
        <v>0</v>
      </c>
      <c r="Q92" s="64"/>
      <c r="R92" s="64"/>
      <c r="S92" s="64"/>
    </row>
    <row r="93" spans="1:19" customFormat="1" x14ac:dyDescent="0.25">
      <c r="A93">
        <v>230</v>
      </c>
      <c r="B93">
        <v>5</v>
      </c>
      <c r="C93" t="s">
        <v>624</v>
      </c>
      <c r="D93" t="s">
        <v>648</v>
      </c>
      <c r="E93" t="s">
        <v>585</v>
      </c>
      <c r="G93" t="s">
        <v>598</v>
      </c>
      <c r="I93" t="s">
        <v>194</v>
      </c>
      <c r="J93" t="s">
        <v>405</v>
      </c>
      <c r="K93" s="179">
        <v>0</v>
      </c>
      <c r="L93" s="64">
        <v>1200</v>
      </c>
      <c r="M93" s="64">
        <v>1200</v>
      </c>
      <c r="N93" s="64"/>
      <c r="O93" s="64">
        <v>0</v>
      </c>
      <c r="P93" s="64">
        <f t="shared" si="2"/>
        <v>0</v>
      </c>
      <c r="Q93" s="64"/>
      <c r="R93" s="64"/>
      <c r="S93" s="64"/>
    </row>
    <row r="94" spans="1:19" customFormat="1" x14ac:dyDescent="0.25">
      <c r="A94">
        <v>571</v>
      </c>
      <c r="B94">
        <v>0</v>
      </c>
      <c r="C94" t="s">
        <v>624</v>
      </c>
      <c r="D94" t="s">
        <v>694</v>
      </c>
      <c r="E94" t="s">
        <v>592</v>
      </c>
      <c r="G94" t="s">
        <v>619</v>
      </c>
      <c r="I94" t="s">
        <v>194</v>
      </c>
      <c r="J94" t="s">
        <v>405</v>
      </c>
      <c r="K94" s="179">
        <v>0</v>
      </c>
      <c r="L94" s="64">
        <v>3000</v>
      </c>
      <c r="M94" s="64">
        <v>0</v>
      </c>
      <c r="N94" s="64"/>
      <c r="O94" s="64">
        <v>0</v>
      </c>
      <c r="P94" s="64">
        <f t="shared" si="2"/>
        <v>3000</v>
      </c>
      <c r="Q94" s="64"/>
      <c r="R94" s="64"/>
      <c r="S94" s="64"/>
    </row>
    <row r="95" spans="1:19" customFormat="1" x14ac:dyDescent="0.25">
      <c r="A95">
        <v>923</v>
      </c>
      <c r="B95">
        <v>0</v>
      </c>
      <c r="C95" t="s">
        <v>624</v>
      </c>
      <c r="D95" t="s">
        <v>695</v>
      </c>
      <c r="E95" t="s">
        <v>591</v>
      </c>
      <c r="G95" t="s">
        <v>598</v>
      </c>
      <c r="I95" t="s">
        <v>194</v>
      </c>
      <c r="J95" t="s">
        <v>405</v>
      </c>
      <c r="K95" s="179">
        <v>0</v>
      </c>
      <c r="L95" s="64">
        <v>3000</v>
      </c>
      <c r="M95" s="64">
        <v>0</v>
      </c>
      <c r="N95" s="64"/>
      <c r="O95" s="64">
        <v>0</v>
      </c>
      <c r="P95" s="64">
        <f t="shared" si="2"/>
        <v>3000</v>
      </c>
      <c r="Q95" s="64"/>
      <c r="R95" s="64"/>
      <c r="S95" s="64"/>
    </row>
    <row r="96" spans="1:19" customFormat="1" x14ac:dyDescent="0.25">
      <c r="A96">
        <v>927</v>
      </c>
      <c r="B96">
        <v>0</v>
      </c>
      <c r="C96" t="s">
        <v>589</v>
      </c>
      <c r="D96" t="s">
        <v>590</v>
      </c>
      <c r="E96" t="s">
        <v>591</v>
      </c>
      <c r="G96" t="s">
        <v>592</v>
      </c>
      <c r="I96" t="s">
        <v>194</v>
      </c>
      <c r="J96" t="s">
        <v>405</v>
      </c>
      <c r="K96" s="179">
        <v>137</v>
      </c>
      <c r="L96" s="64">
        <v>0</v>
      </c>
      <c r="M96" s="64">
        <v>0</v>
      </c>
      <c r="N96" s="64"/>
      <c r="O96" s="64">
        <v>137</v>
      </c>
      <c r="P96" s="64">
        <f t="shared" si="2"/>
        <v>0</v>
      </c>
      <c r="Q96" s="64"/>
      <c r="R96" s="64"/>
      <c r="S96" s="64"/>
    </row>
    <row r="97" spans="1:19" customFormat="1" x14ac:dyDescent="0.25">
      <c r="A97">
        <v>695</v>
      </c>
      <c r="B97">
        <v>0</v>
      </c>
      <c r="C97" t="s">
        <v>589</v>
      </c>
      <c r="D97" t="s">
        <v>633</v>
      </c>
      <c r="E97" t="s">
        <v>634</v>
      </c>
      <c r="G97" t="s">
        <v>585</v>
      </c>
      <c r="I97" t="s">
        <v>194</v>
      </c>
      <c r="J97" t="s">
        <v>405</v>
      </c>
      <c r="K97" s="179">
        <v>0</v>
      </c>
      <c r="L97" s="64">
        <v>1000</v>
      </c>
      <c r="M97" s="64">
        <v>0</v>
      </c>
      <c r="N97" s="64"/>
      <c r="O97" s="64">
        <v>0</v>
      </c>
      <c r="P97" s="64">
        <f t="shared" si="2"/>
        <v>1000</v>
      </c>
      <c r="Q97" s="64"/>
      <c r="R97" s="64"/>
      <c r="S97" s="64"/>
    </row>
    <row r="98" spans="1:19" customFormat="1" x14ac:dyDescent="0.25">
      <c r="A98">
        <v>485</v>
      </c>
      <c r="B98">
        <v>0</v>
      </c>
      <c r="C98" t="s">
        <v>589</v>
      </c>
      <c r="D98" t="s">
        <v>642</v>
      </c>
      <c r="E98" t="s">
        <v>592</v>
      </c>
      <c r="G98" t="s">
        <v>585</v>
      </c>
      <c r="I98" t="s">
        <v>194</v>
      </c>
      <c r="J98" t="s">
        <v>405</v>
      </c>
      <c r="K98" s="179">
        <v>0</v>
      </c>
      <c r="L98" s="64">
        <v>1080</v>
      </c>
      <c r="M98" s="64">
        <v>0</v>
      </c>
      <c r="N98" s="64"/>
      <c r="O98" s="64">
        <v>0</v>
      </c>
      <c r="P98" s="64">
        <f t="shared" si="2"/>
        <v>1080</v>
      </c>
      <c r="Q98" s="64"/>
      <c r="R98" s="64"/>
      <c r="S98" s="64"/>
    </row>
    <row r="99" spans="1:19" customFormat="1" x14ac:dyDescent="0.25">
      <c r="A99">
        <v>620</v>
      </c>
      <c r="B99">
        <v>0</v>
      </c>
      <c r="C99" t="s">
        <v>589</v>
      </c>
      <c r="D99" t="s">
        <v>712</v>
      </c>
      <c r="E99" t="s">
        <v>598</v>
      </c>
      <c r="G99" t="s">
        <v>588</v>
      </c>
      <c r="I99" t="s">
        <v>194</v>
      </c>
      <c r="J99" t="s">
        <v>405</v>
      </c>
      <c r="K99" s="179">
        <v>200</v>
      </c>
      <c r="L99" s="64">
        <v>3631.8</v>
      </c>
      <c r="M99" s="64">
        <v>831.8</v>
      </c>
      <c r="N99" s="64"/>
      <c r="O99" s="64">
        <v>0</v>
      </c>
      <c r="P99" s="64">
        <f t="shared" si="2"/>
        <v>3000</v>
      </c>
      <c r="Q99" s="64"/>
      <c r="R99" s="64"/>
      <c r="S99" s="64"/>
    </row>
    <row r="100" spans="1:19" s="208" customFormat="1" x14ac:dyDescent="0.25">
      <c r="J100" s="225"/>
      <c r="K100" s="210"/>
      <c r="L100" s="210"/>
      <c r="M100" s="210"/>
      <c r="N100" s="210"/>
      <c r="O100" s="210"/>
      <c r="P100" s="210"/>
    </row>
    <row r="101" spans="1:19" s="208" customFormat="1" x14ac:dyDescent="0.25">
      <c r="D101" s="215" t="s">
        <v>337</v>
      </c>
      <c r="E101" s="215"/>
      <c r="F101" s="215"/>
      <c r="G101" s="215"/>
      <c r="H101" s="215"/>
      <c r="J101" s="227" t="s">
        <v>405</v>
      </c>
      <c r="K101" s="210"/>
      <c r="L101" s="211">
        <f>SUM(L65:L100)</f>
        <v>130973.77</v>
      </c>
      <c r="M101" s="210"/>
      <c r="N101" s="210"/>
      <c r="O101" s="210"/>
      <c r="P101" s="210"/>
    </row>
    <row r="102" spans="1:19" s="208" customFormat="1" x14ac:dyDescent="0.25">
      <c r="J102" s="225"/>
      <c r="K102" s="210"/>
      <c r="L102" s="210"/>
      <c r="M102" s="210"/>
      <c r="N102" s="210"/>
      <c r="O102" s="210"/>
      <c r="P102" s="210"/>
    </row>
    <row r="103" spans="1:19" s="213" customFormat="1" x14ac:dyDescent="0.25">
      <c r="J103" s="226"/>
      <c r="K103" s="214"/>
      <c r="L103" s="214"/>
      <c r="M103" s="214"/>
      <c r="N103" s="214"/>
      <c r="O103" s="214"/>
      <c r="P103" s="214"/>
    </row>
    <row r="104" spans="1:19" customFormat="1" x14ac:dyDescent="0.25">
      <c r="A104">
        <v>115</v>
      </c>
      <c r="B104">
        <v>0</v>
      </c>
      <c r="C104" t="s">
        <v>759</v>
      </c>
      <c r="D104" t="s">
        <v>760</v>
      </c>
      <c r="E104" t="s">
        <v>585</v>
      </c>
      <c r="G104" t="s">
        <v>588</v>
      </c>
      <c r="I104" t="s">
        <v>198</v>
      </c>
      <c r="J104" t="s">
        <v>406</v>
      </c>
      <c r="K104" s="179">
        <v>0</v>
      </c>
      <c r="L104" s="64">
        <v>11779.2</v>
      </c>
      <c r="M104" s="64">
        <v>11779.2</v>
      </c>
      <c r="N104" s="64"/>
      <c r="O104" s="64">
        <v>0</v>
      </c>
      <c r="P104" s="64">
        <f t="shared" ref="P104:P116" si="3">K104+L104-M104+N104-O104</f>
        <v>0</v>
      </c>
      <c r="Q104" s="64"/>
      <c r="R104" s="64"/>
      <c r="S104" s="64"/>
    </row>
    <row r="105" spans="1:19" customFormat="1" x14ac:dyDescent="0.25">
      <c r="A105">
        <v>120</v>
      </c>
      <c r="B105">
        <v>1</v>
      </c>
      <c r="C105" t="s">
        <v>759</v>
      </c>
      <c r="D105" t="s">
        <v>772</v>
      </c>
      <c r="E105" t="s">
        <v>585</v>
      </c>
      <c r="G105" t="s">
        <v>621</v>
      </c>
      <c r="I105" t="s">
        <v>198</v>
      </c>
      <c r="J105" t="s">
        <v>406</v>
      </c>
      <c r="K105" s="179">
        <v>0</v>
      </c>
      <c r="L105" s="64">
        <v>22374.84</v>
      </c>
      <c r="M105" s="64">
        <v>22374.84</v>
      </c>
      <c r="N105" s="64"/>
      <c r="O105" s="64">
        <v>0</v>
      </c>
      <c r="P105" s="64">
        <f t="shared" si="3"/>
        <v>0</v>
      </c>
      <c r="Q105" s="64"/>
      <c r="R105" s="64"/>
      <c r="S105" s="64"/>
    </row>
    <row r="106" spans="1:19" customFormat="1" x14ac:dyDescent="0.25">
      <c r="A106">
        <v>120</v>
      </c>
      <c r="B106">
        <v>2</v>
      </c>
      <c r="C106" t="s">
        <v>759</v>
      </c>
      <c r="D106" t="s">
        <v>775</v>
      </c>
      <c r="E106" t="s">
        <v>595</v>
      </c>
      <c r="G106" t="s">
        <v>601</v>
      </c>
      <c r="I106" t="s">
        <v>198</v>
      </c>
      <c r="J106" t="s">
        <v>406</v>
      </c>
      <c r="K106" s="179">
        <v>0</v>
      </c>
      <c r="L106" s="64">
        <v>23478.36</v>
      </c>
      <c r="M106" s="64">
        <v>23478.36</v>
      </c>
      <c r="N106" s="64"/>
      <c r="O106" s="64">
        <v>0</v>
      </c>
      <c r="P106" s="64">
        <f t="shared" si="3"/>
        <v>0</v>
      </c>
      <c r="Q106" s="64"/>
      <c r="R106" s="64"/>
      <c r="S106" s="64"/>
    </row>
    <row r="107" spans="1:19" customFormat="1" x14ac:dyDescent="0.25">
      <c r="A107">
        <v>120</v>
      </c>
      <c r="B107">
        <v>0</v>
      </c>
      <c r="C107" t="s">
        <v>759</v>
      </c>
      <c r="D107" t="s">
        <v>778</v>
      </c>
      <c r="E107" t="s">
        <v>585</v>
      </c>
      <c r="G107" t="s">
        <v>588</v>
      </c>
      <c r="I107" t="s">
        <v>198</v>
      </c>
      <c r="J107" t="s">
        <v>406</v>
      </c>
      <c r="K107" s="179">
        <v>0</v>
      </c>
      <c r="L107" s="64">
        <v>26544.2</v>
      </c>
      <c r="M107" s="64">
        <v>26544.2</v>
      </c>
      <c r="N107" s="64"/>
      <c r="O107" s="64">
        <v>0</v>
      </c>
      <c r="P107" s="64">
        <f t="shared" si="3"/>
        <v>0</v>
      </c>
      <c r="Q107" s="64"/>
      <c r="R107" s="64"/>
      <c r="S107" s="64"/>
    </row>
    <row r="108" spans="1:19" customFormat="1" x14ac:dyDescent="0.25">
      <c r="A108">
        <v>140</v>
      </c>
      <c r="B108">
        <v>3</v>
      </c>
      <c r="C108" t="s">
        <v>703</v>
      </c>
      <c r="D108" t="s">
        <v>704</v>
      </c>
      <c r="E108" t="s">
        <v>595</v>
      </c>
      <c r="G108" t="s">
        <v>601</v>
      </c>
      <c r="I108" t="s">
        <v>198</v>
      </c>
      <c r="J108" t="s">
        <v>406</v>
      </c>
      <c r="K108" s="179">
        <v>0</v>
      </c>
      <c r="L108" s="64">
        <v>3354.29</v>
      </c>
      <c r="M108" s="64">
        <v>3179.83</v>
      </c>
      <c r="N108" s="64"/>
      <c r="O108" s="64">
        <v>0</v>
      </c>
      <c r="P108" s="64">
        <f t="shared" si="3"/>
        <v>174.46000000000004</v>
      </c>
      <c r="Q108" s="64"/>
      <c r="R108" s="64"/>
      <c r="S108" s="64"/>
    </row>
    <row r="109" spans="1:19" customFormat="1" x14ac:dyDescent="0.25">
      <c r="A109">
        <v>140</v>
      </c>
      <c r="B109">
        <v>0</v>
      </c>
      <c r="C109" t="s">
        <v>703</v>
      </c>
      <c r="D109" t="s">
        <v>705</v>
      </c>
      <c r="E109" t="s">
        <v>585</v>
      </c>
      <c r="G109" t="s">
        <v>588</v>
      </c>
      <c r="I109" t="s">
        <v>198</v>
      </c>
      <c r="J109" t="s">
        <v>406</v>
      </c>
      <c r="K109" s="179">
        <v>0</v>
      </c>
      <c r="L109" s="64">
        <v>3380</v>
      </c>
      <c r="M109" s="64">
        <v>3380</v>
      </c>
      <c r="N109" s="64"/>
      <c r="O109" s="64">
        <v>0</v>
      </c>
      <c r="P109" s="64">
        <f t="shared" si="3"/>
        <v>0</v>
      </c>
      <c r="Q109" s="64"/>
      <c r="R109" s="64"/>
      <c r="S109" s="64"/>
    </row>
    <row r="110" spans="1:19" customFormat="1" x14ac:dyDescent="0.25">
      <c r="A110">
        <v>140</v>
      </c>
      <c r="B110">
        <v>2</v>
      </c>
      <c r="C110" t="s">
        <v>703</v>
      </c>
      <c r="D110" t="s">
        <v>721</v>
      </c>
      <c r="E110" t="s">
        <v>585</v>
      </c>
      <c r="G110" t="s">
        <v>621</v>
      </c>
      <c r="I110" t="s">
        <v>198</v>
      </c>
      <c r="J110" t="s">
        <v>406</v>
      </c>
      <c r="K110" s="179">
        <v>1683.32</v>
      </c>
      <c r="L110" s="64">
        <v>3451.73</v>
      </c>
      <c r="M110" s="64">
        <v>3166.77</v>
      </c>
      <c r="N110" s="64"/>
      <c r="O110" s="64">
        <v>0</v>
      </c>
      <c r="P110" s="64">
        <f t="shared" si="3"/>
        <v>1968.2800000000002</v>
      </c>
      <c r="Q110" s="64"/>
      <c r="R110" s="64"/>
      <c r="S110" s="64"/>
    </row>
    <row r="111" spans="1:19" customFormat="1" x14ac:dyDescent="0.25">
      <c r="A111">
        <v>230</v>
      </c>
      <c r="B111">
        <v>7</v>
      </c>
      <c r="C111" t="s">
        <v>709</v>
      </c>
      <c r="D111" t="s">
        <v>710</v>
      </c>
      <c r="E111" t="s">
        <v>585</v>
      </c>
      <c r="G111" t="s">
        <v>588</v>
      </c>
      <c r="I111" t="s">
        <v>188</v>
      </c>
      <c r="J111" t="s">
        <v>406</v>
      </c>
      <c r="K111" s="179">
        <v>161</v>
      </c>
      <c r="L111" s="64">
        <v>3367</v>
      </c>
      <c r="M111" s="64">
        <v>2863</v>
      </c>
      <c r="N111" s="64"/>
      <c r="O111" s="64">
        <v>0</v>
      </c>
      <c r="P111" s="64">
        <f t="shared" si="3"/>
        <v>665</v>
      </c>
      <c r="Q111" s="64"/>
      <c r="R111" s="64"/>
      <c r="S111" s="64"/>
    </row>
    <row r="112" spans="1:19" customFormat="1" x14ac:dyDescent="0.25">
      <c r="A112">
        <v>15</v>
      </c>
      <c r="B112">
        <v>0</v>
      </c>
      <c r="C112" t="s">
        <v>668</v>
      </c>
      <c r="D112" t="s">
        <v>669</v>
      </c>
      <c r="E112" t="s">
        <v>585</v>
      </c>
      <c r="G112" t="s">
        <v>621</v>
      </c>
      <c r="I112" t="s">
        <v>198</v>
      </c>
      <c r="J112" t="s">
        <v>406</v>
      </c>
      <c r="K112" s="179">
        <v>0</v>
      </c>
      <c r="L112" s="64">
        <v>1900.44</v>
      </c>
      <c r="M112" s="64">
        <v>1900.44</v>
      </c>
      <c r="N112" s="64"/>
      <c r="O112" s="64">
        <v>0</v>
      </c>
      <c r="P112" s="64">
        <f t="shared" si="3"/>
        <v>0</v>
      </c>
      <c r="Q112" s="64"/>
      <c r="R112" s="64"/>
      <c r="S112" s="64"/>
    </row>
    <row r="113" spans="1:21" customFormat="1" x14ac:dyDescent="0.25">
      <c r="A113">
        <v>125</v>
      </c>
      <c r="B113">
        <v>0</v>
      </c>
      <c r="C113" t="s">
        <v>706</v>
      </c>
      <c r="D113" t="s">
        <v>707</v>
      </c>
      <c r="E113" t="s">
        <v>585</v>
      </c>
      <c r="G113" t="s">
        <v>588</v>
      </c>
      <c r="I113" t="s">
        <v>196</v>
      </c>
      <c r="J113" t="s">
        <v>406</v>
      </c>
      <c r="K113" s="179">
        <v>0</v>
      </c>
      <c r="L113" s="64">
        <v>3436.28</v>
      </c>
      <c r="M113" s="64">
        <v>3436.28</v>
      </c>
      <c r="N113" s="64"/>
      <c r="O113" s="64">
        <v>0</v>
      </c>
      <c r="P113" s="64">
        <f t="shared" si="3"/>
        <v>0</v>
      </c>
      <c r="Q113" s="64"/>
      <c r="R113" s="64"/>
      <c r="S113" s="64"/>
    </row>
    <row r="114" spans="1:21" customFormat="1" x14ac:dyDescent="0.25">
      <c r="A114">
        <v>130</v>
      </c>
      <c r="B114">
        <v>2</v>
      </c>
      <c r="C114" t="s">
        <v>706</v>
      </c>
      <c r="D114" t="s">
        <v>739</v>
      </c>
      <c r="E114" t="s">
        <v>595</v>
      </c>
      <c r="G114" t="s">
        <v>601</v>
      </c>
      <c r="I114" t="s">
        <v>196</v>
      </c>
      <c r="J114" t="s">
        <v>406</v>
      </c>
      <c r="K114" s="179">
        <v>0</v>
      </c>
      <c r="L114" s="64">
        <v>6630.42</v>
      </c>
      <c r="M114" s="64">
        <v>6630.42</v>
      </c>
      <c r="N114" s="64"/>
      <c r="O114" s="64">
        <v>0</v>
      </c>
      <c r="P114" s="64">
        <f t="shared" si="3"/>
        <v>0</v>
      </c>
      <c r="Q114" s="64"/>
      <c r="R114" s="64"/>
      <c r="S114" s="64"/>
    </row>
    <row r="115" spans="1:21" customFormat="1" x14ac:dyDescent="0.25">
      <c r="A115">
        <v>130</v>
      </c>
      <c r="B115">
        <v>1</v>
      </c>
      <c r="C115" t="s">
        <v>706</v>
      </c>
      <c r="D115" t="s">
        <v>740</v>
      </c>
      <c r="E115" t="s">
        <v>585</v>
      </c>
      <c r="G115" t="s">
        <v>621</v>
      </c>
      <c r="I115" t="s">
        <v>196</v>
      </c>
      <c r="J115" t="s">
        <v>406</v>
      </c>
      <c r="K115" s="179">
        <v>0</v>
      </c>
      <c r="L115" s="64">
        <v>6701.94</v>
      </c>
      <c r="M115" s="64">
        <v>6701.94</v>
      </c>
      <c r="N115" s="64"/>
      <c r="O115" s="64">
        <v>0</v>
      </c>
      <c r="P115" s="64">
        <f t="shared" si="3"/>
        <v>0</v>
      </c>
      <c r="Q115" s="64"/>
      <c r="R115" s="64"/>
      <c r="S115" s="64"/>
    </row>
    <row r="116" spans="1:21" customFormat="1" x14ac:dyDescent="0.25">
      <c r="A116">
        <v>130</v>
      </c>
      <c r="B116">
        <v>0</v>
      </c>
      <c r="C116" t="s">
        <v>706</v>
      </c>
      <c r="D116" t="s">
        <v>744</v>
      </c>
      <c r="E116" t="s">
        <v>585</v>
      </c>
      <c r="G116" t="s">
        <v>588</v>
      </c>
      <c r="I116" t="s">
        <v>196</v>
      </c>
      <c r="J116" t="s">
        <v>406</v>
      </c>
      <c r="K116" s="179">
        <v>0</v>
      </c>
      <c r="L116" s="64">
        <v>7632.99</v>
      </c>
      <c r="M116" s="64">
        <v>7632.99</v>
      </c>
      <c r="N116" s="64"/>
      <c r="O116" s="64">
        <v>0</v>
      </c>
      <c r="P116" s="64">
        <f t="shared" si="3"/>
        <v>0</v>
      </c>
      <c r="Q116" s="64"/>
      <c r="R116" s="64"/>
      <c r="S116" s="64"/>
    </row>
    <row r="117" spans="1:21" s="208" customFormat="1" x14ac:dyDescent="0.25">
      <c r="J117" s="225"/>
      <c r="K117" s="210"/>
      <c r="L117" s="210"/>
      <c r="M117" s="210"/>
      <c r="N117" s="210"/>
      <c r="O117" s="210"/>
      <c r="P117" s="210"/>
    </row>
    <row r="118" spans="1:21" s="208" customFormat="1" x14ac:dyDescent="0.25">
      <c r="D118" s="215" t="s">
        <v>340</v>
      </c>
      <c r="E118" s="215"/>
      <c r="F118" s="215"/>
      <c r="G118" s="215"/>
      <c r="H118" s="215"/>
      <c r="J118" s="227" t="s">
        <v>406</v>
      </c>
      <c r="K118" s="210"/>
      <c r="L118" s="211">
        <f>SUM(L102:L117)</f>
        <v>124031.69</v>
      </c>
      <c r="M118" s="210"/>
      <c r="N118" s="210"/>
      <c r="O118" s="210"/>
      <c r="P118" s="210"/>
      <c r="Q118" s="229">
        <f>ALTRE!C44</f>
        <v>5825.12</v>
      </c>
      <c r="R118" s="229">
        <f>ALTRE!D44</f>
        <v>5239.1000000000004</v>
      </c>
      <c r="S118" s="208" t="s">
        <v>227</v>
      </c>
    </row>
    <row r="119" spans="1:21" s="208" customFormat="1" x14ac:dyDescent="0.25">
      <c r="J119" s="225"/>
      <c r="K119" s="210"/>
      <c r="L119" s="210"/>
      <c r="M119" s="210"/>
      <c r="N119" s="210"/>
      <c r="O119" s="210"/>
      <c r="P119" s="210"/>
    </row>
    <row r="120" spans="1:21" s="213" customFormat="1" x14ac:dyDescent="0.25">
      <c r="J120" s="226"/>
      <c r="K120" s="214"/>
      <c r="L120" s="214"/>
      <c r="M120" s="214"/>
      <c r="N120" s="214"/>
      <c r="O120" s="214"/>
      <c r="P120" s="214"/>
    </row>
    <row r="121" spans="1:21" customFormat="1" x14ac:dyDescent="0.25">
      <c r="A121">
        <v>288</v>
      </c>
      <c r="B121">
        <v>0</v>
      </c>
      <c r="C121" t="s">
        <v>613</v>
      </c>
      <c r="D121" t="s">
        <v>614</v>
      </c>
      <c r="E121" t="s">
        <v>585</v>
      </c>
      <c r="G121" t="s">
        <v>592</v>
      </c>
      <c r="I121" t="s">
        <v>195</v>
      </c>
      <c r="J121" t="s">
        <v>407</v>
      </c>
      <c r="K121" s="179">
        <v>0</v>
      </c>
      <c r="L121" s="64">
        <v>556.75</v>
      </c>
      <c r="M121" s="64">
        <v>0</v>
      </c>
      <c r="N121" s="64"/>
      <c r="O121" s="64">
        <v>0</v>
      </c>
      <c r="P121" s="64">
        <f>K121+L121-M121+N121-O121</f>
        <v>556.75</v>
      </c>
      <c r="Q121" s="64"/>
      <c r="R121" s="64"/>
      <c r="S121" s="64"/>
    </row>
    <row r="122" spans="1:21" customFormat="1" x14ac:dyDescent="0.25">
      <c r="A122">
        <v>410</v>
      </c>
      <c r="B122">
        <v>0</v>
      </c>
      <c r="C122" t="s">
        <v>613</v>
      </c>
      <c r="D122" t="s">
        <v>647</v>
      </c>
      <c r="E122" t="s">
        <v>585</v>
      </c>
      <c r="G122" t="s">
        <v>632</v>
      </c>
      <c r="I122" t="s">
        <v>195</v>
      </c>
      <c r="J122" t="s">
        <v>407</v>
      </c>
      <c r="K122" s="179">
        <v>0</v>
      </c>
      <c r="L122" s="64">
        <v>1191.03</v>
      </c>
      <c r="M122" s="64">
        <v>1191.03</v>
      </c>
      <c r="N122" s="64"/>
      <c r="O122" s="64">
        <v>0</v>
      </c>
      <c r="P122" s="64">
        <f>K122+L122-M122+N122-O122</f>
        <v>0</v>
      </c>
      <c r="Q122" s="64"/>
      <c r="R122" s="64"/>
      <c r="S122" s="64"/>
    </row>
    <row r="123" spans="1:21" customFormat="1" x14ac:dyDescent="0.25">
      <c r="A123">
        <v>360</v>
      </c>
      <c r="B123">
        <v>0</v>
      </c>
      <c r="C123" t="s">
        <v>643</v>
      </c>
      <c r="D123" t="s">
        <v>644</v>
      </c>
      <c r="E123" t="s">
        <v>585</v>
      </c>
      <c r="G123" t="s">
        <v>592</v>
      </c>
      <c r="I123" t="s">
        <v>198</v>
      </c>
      <c r="J123" t="s">
        <v>407</v>
      </c>
      <c r="K123" s="179">
        <v>159.36000000000001</v>
      </c>
      <c r="L123" s="64">
        <v>1000</v>
      </c>
      <c r="M123" s="64">
        <v>121</v>
      </c>
      <c r="N123" s="64"/>
      <c r="O123" s="64">
        <v>0</v>
      </c>
      <c r="P123" s="64">
        <f>K123+L123-M123+N123-O123</f>
        <v>1038.3600000000001</v>
      </c>
      <c r="Q123" s="64"/>
      <c r="R123" s="64"/>
      <c r="S123" s="64"/>
    </row>
    <row r="124" spans="1:21" customFormat="1" x14ac:dyDescent="0.25">
      <c r="A124">
        <v>90</v>
      </c>
      <c r="B124">
        <v>0</v>
      </c>
      <c r="C124" t="s">
        <v>722</v>
      </c>
      <c r="D124" t="s">
        <v>723</v>
      </c>
      <c r="E124" t="s">
        <v>585</v>
      </c>
      <c r="G124" t="s">
        <v>632</v>
      </c>
      <c r="I124" t="s">
        <v>188</v>
      </c>
      <c r="J124" t="s">
        <v>407</v>
      </c>
      <c r="K124" s="179">
        <v>814.81</v>
      </c>
      <c r="L124" s="64">
        <v>4345.8500000000004</v>
      </c>
      <c r="M124" s="64">
        <v>5160.66</v>
      </c>
      <c r="N124" s="64"/>
      <c r="O124" s="64">
        <v>0</v>
      </c>
      <c r="P124" s="64">
        <f>K124+L124-M124+N124-O124</f>
        <v>0</v>
      </c>
      <c r="Q124" s="64"/>
      <c r="R124" s="64"/>
      <c r="S124" s="64"/>
    </row>
    <row r="125" spans="1:21" customFormat="1" x14ac:dyDescent="0.25">
      <c r="A125">
        <v>455</v>
      </c>
      <c r="B125">
        <v>0</v>
      </c>
      <c r="C125" t="s">
        <v>726</v>
      </c>
      <c r="D125" t="s">
        <v>727</v>
      </c>
      <c r="E125" t="s">
        <v>585</v>
      </c>
      <c r="G125" t="s">
        <v>601</v>
      </c>
      <c r="I125" t="s">
        <v>198</v>
      </c>
      <c r="J125" t="s">
        <v>407</v>
      </c>
      <c r="K125" s="179">
        <v>2668.95</v>
      </c>
      <c r="L125" s="64">
        <v>3000</v>
      </c>
      <c r="M125" s="64">
        <v>1128.02</v>
      </c>
      <c r="N125" s="64"/>
      <c r="O125" s="64">
        <v>2668.95</v>
      </c>
      <c r="P125" s="64">
        <f>K125+L125-M125+N125-O125</f>
        <v>1871.9800000000005</v>
      </c>
      <c r="Q125" s="64"/>
      <c r="R125" s="64"/>
      <c r="S125" s="64"/>
    </row>
    <row r="126" spans="1:21" s="208" customFormat="1" x14ac:dyDescent="0.25">
      <c r="J126" s="225"/>
      <c r="K126" s="210"/>
      <c r="L126" s="210"/>
      <c r="M126" s="210"/>
      <c r="N126" s="210"/>
      <c r="O126" s="210"/>
      <c r="P126" s="210"/>
    </row>
    <row r="127" spans="1:21" s="208" customFormat="1" x14ac:dyDescent="0.25">
      <c r="D127" s="209" t="s">
        <v>349</v>
      </c>
      <c r="E127" s="209"/>
      <c r="F127" s="209"/>
      <c r="G127" s="209"/>
      <c r="H127" s="209"/>
      <c r="J127" s="227" t="s">
        <v>407</v>
      </c>
      <c r="K127" s="210"/>
      <c r="L127" s="211">
        <f>SUM(L119:L126)</f>
        <v>10093.630000000001</v>
      </c>
      <c r="M127" s="210"/>
      <c r="N127" s="210"/>
      <c r="O127" s="210"/>
      <c r="P127" s="210"/>
      <c r="Q127" s="212">
        <f>ALTRE!C43</f>
        <v>678.96</v>
      </c>
      <c r="R127" s="212">
        <f>ALTRE!D43</f>
        <v>494.56</v>
      </c>
      <c r="S127" s="208" t="s">
        <v>226</v>
      </c>
      <c r="T127" s="325" t="s">
        <v>233</v>
      </c>
      <c r="U127" s="326">
        <f>ALTRE!G57+ALTRE!K58</f>
        <v>1928</v>
      </c>
    </row>
    <row r="128" spans="1:21" s="208" customFormat="1" x14ac:dyDescent="0.25">
      <c r="J128" s="225"/>
      <c r="K128" s="210"/>
      <c r="L128" s="210"/>
      <c r="M128" s="210"/>
      <c r="N128" s="210"/>
      <c r="O128" s="210"/>
      <c r="P128" s="210"/>
    </row>
    <row r="129" spans="1:19" s="208" customFormat="1" x14ac:dyDescent="0.25">
      <c r="J129" s="225"/>
      <c r="K129" s="210"/>
      <c r="L129" s="210"/>
      <c r="M129" s="210"/>
      <c r="N129" s="210"/>
      <c r="O129" s="210"/>
      <c r="P129" s="210"/>
    </row>
    <row r="130" spans="1:19" customFormat="1" x14ac:dyDescent="0.25">
      <c r="A130">
        <v>290</v>
      </c>
      <c r="B130">
        <v>0</v>
      </c>
      <c r="C130" t="s">
        <v>776</v>
      </c>
      <c r="D130" t="s">
        <v>777</v>
      </c>
      <c r="E130" t="s">
        <v>585</v>
      </c>
      <c r="G130" t="s">
        <v>598</v>
      </c>
      <c r="I130" t="s">
        <v>178</v>
      </c>
      <c r="J130" t="s">
        <v>408</v>
      </c>
      <c r="K130" s="179">
        <v>0</v>
      </c>
      <c r="L130" s="64">
        <v>26521.08</v>
      </c>
      <c r="M130" s="64">
        <v>26521.08</v>
      </c>
      <c r="N130" s="64"/>
      <c r="O130" s="64">
        <v>0</v>
      </c>
      <c r="P130" s="64">
        <f>K130+L130-M130+N130-O130</f>
        <v>0</v>
      </c>
      <c r="Q130" s="64"/>
      <c r="R130" s="64"/>
      <c r="S130" s="64"/>
    </row>
    <row r="131" spans="1:19" s="208" customFormat="1" x14ac:dyDescent="0.25">
      <c r="J131" s="225"/>
      <c r="K131" s="210"/>
      <c r="L131" s="210"/>
      <c r="M131" s="210"/>
      <c r="N131" s="210"/>
      <c r="O131" s="210"/>
      <c r="P131" s="210"/>
    </row>
    <row r="132" spans="1:19" s="213" customFormat="1" x14ac:dyDescent="0.25">
      <c r="D132" s="215" t="s">
        <v>361</v>
      </c>
      <c r="E132" s="215"/>
      <c r="F132" s="215"/>
      <c r="G132" s="215"/>
      <c r="H132" s="215"/>
      <c r="J132" s="228" t="s">
        <v>408</v>
      </c>
      <c r="K132" s="214"/>
      <c r="L132" s="211">
        <f>SUM(L128:L131)</f>
        <v>26521.08</v>
      </c>
      <c r="M132" s="214"/>
      <c r="N132" s="214"/>
      <c r="O132" s="214"/>
      <c r="P132" s="214"/>
    </row>
    <row r="133" spans="1:19" s="213" customFormat="1" x14ac:dyDescent="0.25">
      <c r="D133" s="215"/>
      <c r="E133" s="215"/>
      <c r="F133" s="215"/>
      <c r="G133" s="215"/>
      <c r="H133" s="215"/>
      <c r="J133" s="226"/>
      <c r="K133" s="214"/>
      <c r="L133" s="216"/>
      <c r="M133" s="214"/>
      <c r="N133" s="214"/>
      <c r="O133" s="214"/>
      <c r="P133" s="214"/>
    </row>
    <row r="134" spans="1:19" s="213" customFormat="1" x14ac:dyDescent="0.25">
      <c r="D134" s="215"/>
      <c r="E134" s="215"/>
      <c r="F134" s="215"/>
      <c r="G134" s="215"/>
      <c r="H134" s="215"/>
      <c r="J134" s="226"/>
      <c r="K134" s="214"/>
      <c r="L134" s="216"/>
      <c r="M134" s="214"/>
      <c r="N134" s="214"/>
      <c r="O134" s="214"/>
      <c r="P134" s="214"/>
    </row>
    <row r="135" spans="1:19" s="208" customFormat="1" x14ac:dyDescent="0.25">
      <c r="J135" s="225"/>
      <c r="K135" s="210"/>
      <c r="L135" s="210"/>
      <c r="M135" s="210"/>
      <c r="N135" s="210"/>
      <c r="O135" s="210"/>
      <c r="P135" s="210"/>
    </row>
    <row r="136" spans="1:19" s="208" customFormat="1" x14ac:dyDescent="0.25">
      <c r="D136" s="217" t="s">
        <v>379</v>
      </c>
      <c r="E136" s="217"/>
      <c r="F136" s="217"/>
      <c r="G136" s="217"/>
      <c r="H136" s="217"/>
      <c r="J136" s="227" t="s">
        <v>409</v>
      </c>
      <c r="K136" s="210"/>
      <c r="L136" s="211">
        <f>SUM(L133:L135)</f>
        <v>0</v>
      </c>
      <c r="M136" s="210"/>
      <c r="N136" s="210"/>
      <c r="O136" s="210"/>
      <c r="P136" s="210"/>
    </row>
    <row r="137" spans="1:19" s="208" customFormat="1" x14ac:dyDescent="0.25">
      <c r="J137" s="225"/>
      <c r="K137" s="210"/>
      <c r="L137" s="210"/>
      <c r="M137" s="210"/>
      <c r="N137" s="210"/>
      <c r="O137" s="210"/>
      <c r="P137" s="210"/>
    </row>
    <row r="138" spans="1:19" s="208" customFormat="1" x14ac:dyDescent="0.25">
      <c r="J138" s="225"/>
      <c r="K138" s="210"/>
      <c r="L138" s="210"/>
      <c r="M138" s="210"/>
      <c r="N138" s="210"/>
      <c r="O138" s="210"/>
      <c r="P138" s="210"/>
    </row>
    <row r="139" spans="1:19" customFormat="1" x14ac:dyDescent="0.25">
      <c r="A139">
        <v>144</v>
      </c>
      <c r="B139">
        <v>0</v>
      </c>
      <c r="C139" t="s">
        <v>637</v>
      </c>
      <c r="D139" t="s">
        <v>638</v>
      </c>
      <c r="E139" t="s">
        <v>585</v>
      </c>
      <c r="G139" t="s">
        <v>588</v>
      </c>
      <c r="I139" t="s">
        <v>195</v>
      </c>
      <c r="J139">
        <v>26</v>
      </c>
      <c r="K139" s="179">
        <v>0</v>
      </c>
      <c r="L139" s="64">
        <v>1001.64</v>
      </c>
      <c r="M139" s="64">
        <v>1001.64</v>
      </c>
      <c r="N139" s="64"/>
      <c r="O139" s="64">
        <v>0</v>
      </c>
      <c r="P139" s="64">
        <f>K139+L139-M139+N139-O139</f>
        <v>0</v>
      </c>
      <c r="Q139" s="64"/>
      <c r="R139" s="64"/>
      <c r="S139" s="64"/>
    </row>
    <row r="140" spans="1:19" customFormat="1" x14ac:dyDescent="0.25">
      <c r="A140">
        <v>147</v>
      </c>
      <c r="B140">
        <v>0</v>
      </c>
      <c r="C140" t="s">
        <v>637</v>
      </c>
      <c r="D140" t="s">
        <v>649</v>
      </c>
      <c r="E140" t="s">
        <v>585</v>
      </c>
      <c r="G140" t="s">
        <v>588</v>
      </c>
      <c r="I140" t="s">
        <v>195</v>
      </c>
      <c r="J140">
        <v>26</v>
      </c>
      <c r="K140" s="179">
        <v>0</v>
      </c>
      <c r="L140" s="64">
        <v>1237.0899999999999</v>
      </c>
      <c r="M140" s="64">
        <v>1237.0899999999999</v>
      </c>
      <c r="N140" s="64"/>
      <c r="O140" s="64">
        <v>0</v>
      </c>
      <c r="P140" s="64">
        <f>K140+L140-M140+N140-O140</f>
        <v>0</v>
      </c>
      <c r="Q140" s="64"/>
      <c r="R140" s="64"/>
      <c r="S140" s="64"/>
    </row>
    <row r="141" spans="1:19" customFormat="1" x14ac:dyDescent="0.25">
      <c r="A141">
        <v>145</v>
      </c>
      <c r="B141">
        <v>2</v>
      </c>
      <c r="C141" t="s">
        <v>637</v>
      </c>
      <c r="D141" t="s">
        <v>678</v>
      </c>
      <c r="E141" t="s">
        <v>595</v>
      </c>
      <c r="G141" t="s">
        <v>601</v>
      </c>
      <c r="I141" t="s">
        <v>195</v>
      </c>
      <c r="J141">
        <v>26</v>
      </c>
      <c r="K141" s="179">
        <v>0</v>
      </c>
      <c r="L141" s="64">
        <v>2134.3200000000002</v>
      </c>
      <c r="M141" s="64">
        <v>2134.3200000000002</v>
      </c>
      <c r="N141" s="64"/>
      <c r="O141" s="64">
        <v>0</v>
      </c>
      <c r="P141" s="64">
        <f>K141+L141-M141+N141-O141</f>
        <v>0</v>
      </c>
      <c r="Q141" s="64"/>
      <c r="R141" s="64"/>
      <c r="S141" s="64"/>
    </row>
    <row r="142" spans="1:19" customFormat="1" x14ac:dyDescent="0.25">
      <c r="A142">
        <v>145</v>
      </c>
      <c r="B142">
        <v>1</v>
      </c>
      <c r="C142" t="s">
        <v>637</v>
      </c>
      <c r="D142" t="s">
        <v>680</v>
      </c>
      <c r="E142" t="s">
        <v>585</v>
      </c>
      <c r="G142" t="s">
        <v>621</v>
      </c>
      <c r="I142" t="s">
        <v>195</v>
      </c>
      <c r="J142">
        <v>26</v>
      </c>
      <c r="K142" s="179">
        <v>0</v>
      </c>
      <c r="L142" s="64">
        <v>2171.08</v>
      </c>
      <c r="M142" s="64">
        <v>2171.08</v>
      </c>
      <c r="N142" s="64"/>
      <c r="O142" s="64">
        <v>0</v>
      </c>
      <c r="P142" s="64">
        <f>K142+L142-M142+N142-O142</f>
        <v>0</v>
      </c>
      <c r="Q142" s="64"/>
      <c r="R142" s="64"/>
      <c r="S142" s="64"/>
    </row>
    <row r="143" spans="1:19" customFormat="1" x14ac:dyDescent="0.25">
      <c r="A143">
        <v>145</v>
      </c>
      <c r="B143">
        <v>0</v>
      </c>
      <c r="C143" t="s">
        <v>637</v>
      </c>
      <c r="D143" t="s">
        <v>691</v>
      </c>
      <c r="E143" t="s">
        <v>585</v>
      </c>
      <c r="G143" t="s">
        <v>588</v>
      </c>
      <c r="I143" t="s">
        <v>195</v>
      </c>
      <c r="J143">
        <v>26</v>
      </c>
      <c r="K143" s="179">
        <v>0</v>
      </c>
      <c r="L143" s="64">
        <v>2675.49</v>
      </c>
      <c r="M143" s="64">
        <v>2675.49</v>
      </c>
      <c r="N143" s="64"/>
      <c r="O143" s="64">
        <v>0</v>
      </c>
      <c r="P143" s="64">
        <f>K143+L143-M143+N143-O143</f>
        <v>0</v>
      </c>
      <c r="Q143" s="64"/>
      <c r="R143" s="64"/>
      <c r="S143" s="64"/>
    </row>
    <row r="144" spans="1:19" s="208" customFormat="1" x14ac:dyDescent="0.25">
      <c r="J144" s="225"/>
      <c r="K144" s="210"/>
      <c r="L144" s="210"/>
      <c r="M144" s="210"/>
      <c r="N144" s="210"/>
      <c r="O144" s="210"/>
      <c r="P144" s="210"/>
    </row>
    <row r="145" spans="1:19" s="208" customFormat="1" x14ac:dyDescent="0.25">
      <c r="D145" s="218" t="s">
        <v>388</v>
      </c>
      <c r="E145" s="218"/>
      <c r="F145" s="218"/>
      <c r="G145" s="218"/>
      <c r="H145" s="218"/>
      <c r="J145" s="227" t="s">
        <v>410</v>
      </c>
      <c r="K145" s="210"/>
      <c r="L145" s="211">
        <f>SUM(L137:L144)</f>
        <v>9219.619999999999</v>
      </c>
      <c r="M145" s="210"/>
      <c r="N145" s="210"/>
      <c r="O145" s="210"/>
      <c r="P145" s="210"/>
    </row>
    <row r="146" spans="1:19" s="208" customFormat="1" x14ac:dyDescent="0.25">
      <c r="A146" s="204"/>
      <c r="B146" s="204"/>
      <c r="C146" s="204"/>
      <c r="D146" s="204"/>
      <c r="E146" s="204"/>
      <c r="F146" s="204"/>
      <c r="G146" s="204"/>
      <c r="H146" s="204"/>
      <c r="I146" s="204"/>
      <c r="J146" s="224"/>
      <c r="K146" s="219"/>
      <c r="L146" s="219"/>
      <c r="M146" s="219"/>
      <c r="N146" s="219"/>
      <c r="O146" s="219"/>
      <c r="P146" s="219"/>
      <c r="Q146" s="204"/>
    </row>
    <row r="148" spans="1:19" customFormat="1" x14ac:dyDescent="0.25">
      <c r="A148">
        <v>1232</v>
      </c>
      <c r="B148">
        <v>0</v>
      </c>
      <c r="C148" t="s">
        <v>751</v>
      </c>
      <c r="D148" t="s">
        <v>752</v>
      </c>
      <c r="E148" t="s">
        <v>585</v>
      </c>
      <c r="G148" t="s">
        <v>601</v>
      </c>
      <c r="I148" t="s">
        <v>191</v>
      </c>
      <c r="J148" t="s">
        <v>796</v>
      </c>
      <c r="K148" s="179">
        <v>5052</v>
      </c>
      <c r="L148" s="64">
        <v>5052</v>
      </c>
      <c r="M148" s="327">
        <v>5051.8</v>
      </c>
      <c r="N148" s="64"/>
      <c r="O148" s="64">
        <v>0.2</v>
      </c>
      <c r="P148" s="64">
        <f t="shared" ref="P148:P172" si="4">K148+L148-M148+N148-O148</f>
        <v>5052</v>
      </c>
      <c r="Q148" s="64"/>
      <c r="R148" s="64"/>
      <c r="S148" s="64"/>
    </row>
    <row r="149" spans="1:19" customFormat="1" x14ac:dyDescent="0.25">
      <c r="A149">
        <v>1123</v>
      </c>
      <c r="B149">
        <v>0</v>
      </c>
      <c r="C149" t="s">
        <v>786</v>
      </c>
      <c r="D149" t="s">
        <v>787</v>
      </c>
      <c r="E149" t="s">
        <v>657</v>
      </c>
      <c r="G149" t="s">
        <v>598</v>
      </c>
      <c r="I149" t="s">
        <v>191</v>
      </c>
      <c r="J149" t="s">
        <v>796</v>
      </c>
      <c r="K149" s="179">
        <v>36600</v>
      </c>
      <c r="L149" s="64">
        <v>0</v>
      </c>
      <c r="M149" s="64">
        <v>36600</v>
      </c>
      <c r="N149" s="64"/>
      <c r="O149" s="64">
        <v>0</v>
      </c>
      <c r="P149" s="64">
        <f t="shared" si="4"/>
        <v>0</v>
      </c>
      <c r="Q149" s="64"/>
      <c r="R149" s="64"/>
      <c r="S149" s="64"/>
    </row>
    <row r="150" spans="1:19" customFormat="1" x14ac:dyDescent="0.25">
      <c r="A150">
        <v>1317</v>
      </c>
      <c r="B150">
        <v>0</v>
      </c>
      <c r="C150" t="s">
        <v>674</v>
      </c>
      <c r="D150" t="s">
        <v>675</v>
      </c>
      <c r="E150" t="s">
        <v>634</v>
      </c>
      <c r="G150" t="s">
        <v>585</v>
      </c>
      <c r="I150" t="s">
        <v>198</v>
      </c>
      <c r="J150" t="s">
        <v>797</v>
      </c>
      <c r="K150" s="179">
        <v>2105.2399999999998</v>
      </c>
      <c r="L150" s="64">
        <v>0</v>
      </c>
      <c r="M150" s="64">
        <v>0</v>
      </c>
      <c r="N150" s="64"/>
      <c r="O150" s="64">
        <v>0</v>
      </c>
      <c r="P150" s="64">
        <f t="shared" si="4"/>
        <v>2105.2399999999998</v>
      </c>
      <c r="Q150" s="64"/>
      <c r="R150" s="64"/>
      <c r="S150" s="64"/>
    </row>
    <row r="151" spans="1:19" customFormat="1" x14ac:dyDescent="0.25">
      <c r="A151">
        <v>1113</v>
      </c>
      <c r="B151">
        <v>0</v>
      </c>
      <c r="C151" t="s">
        <v>730</v>
      </c>
      <c r="D151" t="s">
        <v>731</v>
      </c>
      <c r="E151" t="s">
        <v>634</v>
      </c>
      <c r="G151" t="s">
        <v>585</v>
      </c>
      <c r="I151" t="s">
        <v>198</v>
      </c>
      <c r="J151" t="s">
        <v>797</v>
      </c>
      <c r="K151" s="179">
        <v>0</v>
      </c>
      <c r="L151" s="64">
        <v>5856</v>
      </c>
      <c r="M151" s="64">
        <v>5856</v>
      </c>
      <c r="N151" s="64"/>
      <c r="O151" s="64">
        <v>0</v>
      </c>
      <c r="P151" s="64">
        <f t="shared" si="4"/>
        <v>0</v>
      </c>
      <c r="Q151" s="64"/>
      <c r="R151" s="64"/>
      <c r="S151" s="64"/>
    </row>
    <row r="152" spans="1:19" customFormat="1" x14ac:dyDescent="0.25">
      <c r="A152">
        <v>1200</v>
      </c>
      <c r="B152">
        <v>0</v>
      </c>
      <c r="C152" t="s">
        <v>730</v>
      </c>
      <c r="D152" t="s">
        <v>748</v>
      </c>
      <c r="E152" t="s">
        <v>634</v>
      </c>
      <c r="G152" t="s">
        <v>585</v>
      </c>
      <c r="I152" t="s">
        <v>198</v>
      </c>
      <c r="J152" t="s">
        <v>797</v>
      </c>
      <c r="K152" s="179">
        <v>8597.2000000000007</v>
      </c>
      <c r="L152" s="64">
        <v>0</v>
      </c>
      <c r="M152" s="64">
        <v>7629.52</v>
      </c>
      <c r="N152" s="64"/>
      <c r="O152" s="64">
        <v>967.68</v>
      </c>
      <c r="P152" s="64">
        <f t="shared" si="4"/>
        <v>0</v>
      </c>
      <c r="Q152" s="64"/>
      <c r="R152" s="64"/>
      <c r="S152" s="64"/>
    </row>
    <row r="153" spans="1:19" customFormat="1" x14ac:dyDescent="0.25">
      <c r="A153">
        <v>1096</v>
      </c>
      <c r="B153">
        <v>0</v>
      </c>
      <c r="C153" t="s">
        <v>730</v>
      </c>
      <c r="D153" t="s">
        <v>793</v>
      </c>
      <c r="E153" t="s">
        <v>621</v>
      </c>
      <c r="G153" t="s">
        <v>585</v>
      </c>
      <c r="I153" t="s">
        <v>198</v>
      </c>
      <c r="J153" t="s">
        <v>797</v>
      </c>
      <c r="K153" s="179">
        <v>37817.65</v>
      </c>
      <c r="L153" s="64">
        <v>38007.65</v>
      </c>
      <c r="M153" s="64">
        <v>61734.23</v>
      </c>
      <c r="N153" s="64"/>
      <c r="O153" s="64">
        <v>7.0000000000000007E-2</v>
      </c>
      <c r="P153" s="64">
        <f t="shared" si="4"/>
        <v>14091</v>
      </c>
      <c r="Q153" s="64"/>
      <c r="R153" s="64"/>
      <c r="S153" s="64"/>
    </row>
    <row r="154" spans="1:19" customFormat="1" x14ac:dyDescent="0.25">
      <c r="A154">
        <v>1020</v>
      </c>
      <c r="B154">
        <v>0</v>
      </c>
      <c r="C154" t="s">
        <v>645</v>
      </c>
      <c r="D154" t="s">
        <v>646</v>
      </c>
      <c r="E154" t="s">
        <v>585</v>
      </c>
      <c r="G154" t="s">
        <v>588</v>
      </c>
      <c r="I154" t="s">
        <v>188</v>
      </c>
      <c r="K154" s="179">
        <v>0</v>
      </c>
      <c r="L154" s="64">
        <v>1189.5999999999999</v>
      </c>
      <c r="M154" s="64">
        <v>829.6</v>
      </c>
      <c r="N154" s="64"/>
      <c r="O154" s="64">
        <v>0</v>
      </c>
      <c r="P154" s="64">
        <f t="shared" si="4"/>
        <v>359.99999999999989</v>
      </c>
      <c r="Q154" s="64"/>
      <c r="R154" s="64"/>
      <c r="S154" s="64"/>
    </row>
    <row r="155" spans="1:19" customFormat="1" x14ac:dyDescent="0.25">
      <c r="A155">
        <v>1128</v>
      </c>
      <c r="B155">
        <v>0</v>
      </c>
      <c r="C155" t="s">
        <v>645</v>
      </c>
      <c r="D155" t="s">
        <v>779</v>
      </c>
      <c r="E155" t="s">
        <v>619</v>
      </c>
      <c r="G155" t="s">
        <v>585</v>
      </c>
      <c r="I155" t="s">
        <v>188</v>
      </c>
      <c r="K155" s="179">
        <v>0</v>
      </c>
      <c r="L155" s="64">
        <v>27837.599999999999</v>
      </c>
      <c r="M155" s="64">
        <v>0</v>
      </c>
      <c r="N155" s="64"/>
      <c r="O155" s="64">
        <v>0</v>
      </c>
      <c r="P155" s="64">
        <f t="shared" si="4"/>
        <v>27837.599999999999</v>
      </c>
      <c r="Q155" s="64"/>
      <c r="R155" s="64"/>
      <c r="S155" s="64"/>
    </row>
    <row r="156" spans="1:19" customFormat="1" x14ac:dyDescent="0.25">
      <c r="A156">
        <v>1093</v>
      </c>
      <c r="B156">
        <v>0</v>
      </c>
      <c r="C156" t="s">
        <v>645</v>
      </c>
      <c r="D156" t="s">
        <v>792</v>
      </c>
      <c r="E156" t="s">
        <v>595</v>
      </c>
      <c r="G156" t="s">
        <v>601</v>
      </c>
      <c r="I156" t="s">
        <v>188</v>
      </c>
      <c r="K156" s="179">
        <v>0</v>
      </c>
      <c r="L156" s="64">
        <v>56771.92</v>
      </c>
      <c r="M156" s="64">
        <v>0</v>
      </c>
      <c r="N156" s="64"/>
      <c r="O156" s="64">
        <v>0</v>
      </c>
      <c r="P156" s="64">
        <f t="shared" si="4"/>
        <v>56771.92</v>
      </c>
      <c r="Q156" s="64"/>
      <c r="R156" s="64"/>
      <c r="S156" s="64"/>
    </row>
    <row r="157" spans="1:19" customFormat="1" x14ac:dyDescent="0.25">
      <c r="A157">
        <v>1140</v>
      </c>
      <c r="B157">
        <v>0</v>
      </c>
      <c r="C157" t="s">
        <v>715</v>
      </c>
      <c r="D157" t="s">
        <v>716</v>
      </c>
      <c r="E157" t="s">
        <v>634</v>
      </c>
      <c r="G157" t="s">
        <v>585</v>
      </c>
      <c r="I157" t="s">
        <v>188</v>
      </c>
      <c r="K157" s="179">
        <v>0</v>
      </c>
      <c r="L157" s="64">
        <v>4400</v>
      </c>
      <c r="M157" s="64">
        <v>4400</v>
      </c>
      <c r="N157" s="64"/>
      <c r="O157" s="64">
        <v>0</v>
      </c>
      <c r="P157" s="64">
        <f t="shared" si="4"/>
        <v>0</v>
      </c>
      <c r="Q157" s="64"/>
      <c r="R157" s="64"/>
      <c r="S157" s="64"/>
    </row>
    <row r="158" spans="1:19" customFormat="1" x14ac:dyDescent="0.25">
      <c r="A158">
        <v>1114</v>
      </c>
      <c r="B158">
        <v>0</v>
      </c>
      <c r="C158" t="s">
        <v>715</v>
      </c>
      <c r="D158" t="s">
        <v>758</v>
      </c>
      <c r="E158" t="s">
        <v>634</v>
      </c>
      <c r="G158" t="s">
        <v>585</v>
      </c>
      <c r="I158" t="s">
        <v>188</v>
      </c>
      <c r="K158" s="179">
        <v>0</v>
      </c>
      <c r="L158" s="64">
        <v>11597.9</v>
      </c>
      <c r="M158" s="64">
        <v>0</v>
      </c>
      <c r="N158" s="64"/>
      <c r="O158" s="64">
        <v>0</v>
      </c>
      <c r="P158" s="64">
        <f t="shared" si="4"/>
        <v>11597.9</v>
      </c>
      <c r="Q158" s="64"/>
      <c r="R158" s="64"/>
      <c r="S158" s="64"/>
    </row>
    <row r="159" spans="1:19" customFormat="1" x14ac:dyDescent="0.25">
      <c r="A159">
        <v>1097</v>
      </c>
      <c r="B159">
        <v>0</v>
      </c>
      <c r="C159" t="s">
        <v>715</v>
      </c>
      <c r="D159" t="s">
        <v>771</v>
      </c>
      <c r="E159" t="s">
        <v>657</v>
      </c>
      <c r="G159" t="s">
        <v>598</v>
      </c>
      <c r="I159" t="s">
        <v>188</v>
      </c>
      <c r="K159" s="179">
        <v>0</v>
      </c>
      <c r="L159" s="64">
        <v>21490.799999999999</v>
      </c>
      <c r="M159" s="64">
        <v>0</v>
      </c>
      <c r="N159" s="64"/>
      <c r="O159" s="64">
        <v>0</v>
      </c>
      <c r="P159" s="64">
        <f t="shared" si="4"/>
        <v>21490.799999999999</v>
      </c>
      <c r="Q159" s="64"/>
      <c r="R159" s="64"/>
      <c r="S159" s="64"/>
    </row>
    <row r="160" spans="1:19" customFormat="1" x14ac:dyDescent="0.25">
      <c r="A160">
        <v>1094</v>
      </c>
      <c r="B160">
        <v>0</v>
      </c>
      <c r="C160" t="s">
        <v>715</v>
      </c>
      <c r="D160" t="s">
        <v>785</v>
      </c>
      <c r="E160" t="s">
        <v>657</v>
      </c>
      <c r="G160" t="s">
        <v>598</v>
      </c>
      <c r="I160" t="s">
        <v>188</v>
      </c>
      <c r="K160" s="179">
        <v>0</v>
      </c>
      <c r="L160" s="64">
        <v>34615.599999999999</v>
      </c>
      <c r="M160" s="64">
        <v>0</v>
      </c>
      <c r="N160" s="64"/>
      <c r="O160" s="64">
        <v>0</v>
      </c>
      <c r="P160" s="64">
        <f t="shared" si="4"/>
        <v>34615.599999999999</v>
      </c>
      <c r="Q160" s="64"/>
      <c r="R160" s="64"/>
      <c r="S160" s="64"/>
    </row>
    <row r="161" spans="1:19" customFormat="1" x14ac:dyDescent="0.25">
      <c r="A161">
        <v>1070</v>
      </c>
      <c r="B161">
        <v>0</v>
      </c>
      <c r="C161" t="s">
        <v>715</v>
      </c>
      <c r="D161" t="s">
        <v>794</v>
      </c>
      <c r="E161" t="s">
        <v>634</v>
      </c>
      <c r="G161" t="s">
        <v>585</v>
      </c>
      <c r="I161" t="s">
        <v>188</v>
      </c>
      <c r="K161" s="179">
        <v>49493.09</v>
      </c>
      <c r="L161" s="64">
        <v>49841.73</v>
      </c>
      <c r="M161" s="64">
        <v>24098.32</v>
      </c>
      <c r="N161" s="64"/>
      <c r="O161" s="64">
        <v>0</v>
      </c>
      <c r="P161" s="64">
        <f t="shared" si="4"/>
        <v>75236.5</v>
      </c>
      <c r="Q161" s="64"/>
      <c r="R161" s="64"/>
      <c r="S161" s="64"/>
    </row>
    <row r="162" spans="1:19" customFormat="1" x14ac:dyDescent="0.25">
      <c r="A162">
        <v>1315</v>
      </c>
      <c r="B162">
        <v>0</v>
      </c>
      <c r="C162" t="s">
        <v>749</v>
      </c>
      <c r="D162" t="s">
        <v>750</v>
      </c>
      <c r="E162" t="s">
        <v>634</v>
      </c>
      <c r="G162" t="s">
        <v>585</v>
      </c>
      <c r="I162" t="s">
        <v>188</v>
      </c>
      <c r="K162" s="179">
        <v>9887.2000000000007</v>
      </c>
      <c r="L162" s="64">
        <v>0</v>
      </c>
      <c r="M162" s="64">
        <v>0</v>
      </c>
      <c r="N162" s="64"/>
      <c r="O162" s="64">
        <v>0</v>
      </c>
      <c r="P162" s="64">
        <f t="shared" si="4"/>
        <v>9887.2000000000007</v>
      </c>
      <c r="Q162" s="64"/>
      <c r="R162" s="64"/>
      <c r="S162" s="64"/>
    </row>
    <row r="163" spans="1:19" customFormat="1" x14ac:dyDescent="0.25">
      <c r="A163">
        <v>1320</v>
      </c>
      <c r="B163">
        <v>0</v>
      </c>
      <c r="C163" t="s">
        <v>781</v>
      </c>
      <c r="D163" t="s">
        <v>782</v>
      </c>
      <c r="E163" t="s">
        <v>783</v>
      </c>
      <c r="G163" t="s">
        <v>588</v>
      </c>
      <c r="I163" t="s">
        <v>178</v>
      </c>
      <c r="K163" s="179">
        <v>0</v>
      </c>
      <c r="L163" s="64">
        <v>28722.880000000001</v>
      </c>
      <c r="M163" s="64">
        <v>28722.880000000001</v>
      </c>
      <c r="N163" s="64"/>
      <c r="O163" s="64">
        <v>0</v>
      </c>
      <c r="P163" s="64">
        <f t="shared" si="4"/>
        <v>0</v>
      </c>
      <c r="Q163" s="64"/>
      <c r="R163" s="64"/>
      <c r="S163" s="64"/>
    </row>
    <row r="164" spans="1:19" customFormat="1" x14ac:dyDescent="0.25">
      <c r="A164">
        <v>1340</v>
      </c>
      <c r="B164">
        <v>0</v>
      </c>
      <c r="C164" t="s">
        <v>784</v>
      </c>
      <c r="D164" t="s">
        <v>567</v>
      </c>
      <c r="E164" t="s">
        <v>610</v>
      </c>
      <c r="G164" t="s">
        <v>585</v>
      </c>
      <c r="I164" t="s">
        <v>195</v>
      </c>
      <c r="K164" s="179">
        <v>3720.19</v>
      </c>
      <c r="L164" s="64">
        <v>25944.15</v>
      </c>
      <c r="M164" s="64">
        <v>29664.34</v>
      </c>
      <c r="N164" s="64"/>
      <c r="O164" s="64">
        <v>0</v>
      </c>
      <c r="P164" s="64">
        <f t="shared" si="4"/>
        <v>0</v>
      </c>
      <c r="Q164" s="64"/>
      <c r="R164" s="64"/>
      <c r="S164" s="64"/>
    </row>
    <row r="165" spans="1:19" customFormat="1" x14ac:dyDescent="0.25">
      <c r="A165">
        <v>1330</v>
      </c>
      <c r="B165">
        <v>0</v>
      </c>
      <c r="C165" t="s">
        <v>756</v>
      </c>
      <c r="D165" t="s">
        <v>757</v>
      </c>
      <c r="E165" t="s">
        <v>610</v>
      </c>
      <c r="G165" t="s">
        <v>585</v>
      </c>
      <c r="I165" t="s">
        <v>196</v>
      </c>
      <c r="K165" s="179">
        <v>0</v>
      </c>
      <c r="L165" s="64">
        <v>10854.59</v>
      </c>
      <c r="M165" s="64">
        <v>10854.59</v>
      </c>
      <c r="N165" s="64"/>
      <c r="O165" s="64">
        <v>0</v>
      </c>
      <c r="P165" s="64">
        <f t="shared" si="4"/>
        <v>0</v>
      </c>
      <c r="Q165" s="64"/>
      <c r="R165" s="64"/>
      <c r="S165" s="64"/>
    </row>
    <row r="166" spans="1:19" customFormat="1" x14ac:dyDescent="0.25">
      <c r="A166">
        <v>1346</v>
      </c>
      <c r="B166">
        <v>0</v>
      </c>
      <c r="C166" t="s">
        <v>608</v>
      </c>
      <c r="D166" t="s">
        <v>609</v>
      </c>
      <c r="E166" t="s">
        <v>610</v>
      </c>
      <c r="G166" t="s">
        <v>585</v>
      </c>
      <c r="I166" t="s">
        <v>198</v>
      </c>
      <c r="K166" s="179">
        <v>12.3</v>
      </c>
      <c r="L166" s="64">
        <v>481.66</v>
      </c>
      <c r="M166" s="64">
        <v>481.66</v>
      </c>
      <c r="N166" s="64"/>
      <c r="O166" s="64">
        <v>0</v>
      </c>
      <c r="P166" s="64">
        <f t="shared" si="4"/>
        <v>12.300000000000011</v>
      </c>
      <c r="Q166" s="64"/>
      <c r="R166" s="64"/>
      <c r="S166" s="64"/>
    </row>
    <row r="167" spans="1:19" customFormat="1" x14ac:dyDescent="0.25">
      <c r="A167">
        <v>1345</v>
      </c>
      <c r="B167">
        <v>0</v>
      </c>
      <c r="C167" t="s">
        <v>608</v>
      </c>
      <c r="D167" t="s">
        <v>525</v>
      </c>
      <c r="E167" t="s">
        <v>610</v>
      </c>
      <c r="G167" t="s">
        <v>585</v>
      </c>
      <c r="I167" t="s">
        <v>198</v>
      </c>
      <c r="K167" s="179">
        <v>0</v>
      </c>
      <c r="L167" s="64">
        <v>1208.0999999999999</v>
      </c>
      <c r="M167" s="64">
        <v>1198.75</v>
      </c>
      <c r="N167" s="64"/>
      <c r="O167" s="64">
        <v>0</v>
      </c>
      <c r="P167" s="64">
        <f t="shared" si="4"/>
        <v>9.3499999999999091</v>
      </c>
      <c r="Q167" s="64"/>
      <c r="R167" s="64"/>
      <c r="S167" s="64"/>
    </row>
    <row r="168" spans="1:19" customFormat="1" x14ac:dyDescent="0.25">
      <c r="A168">
        <v>1340</v>
      </c>
      <c r="B168">
        <v>1</v>
      </c>
      <c r="C168" t="s">
        <v>741</v>
      </c>
      <c r="D168" t="s">
        <v>742</v>
      </c>
      <c r="E168" t="s">
        <v>610</v>
      </c>
      <c r="G168" t="s">
        <v>585</v>
      </c>
      <c r="I168" t="s">
        <v>195</v>
      </c>
      <c r="K168" s="179">
        <v>1214.74</v>
      </c>
      <c r="L168" s="64">
        <v>5655.1</v>
      </c>
      <c r="M168" s="64">
        <v>2277.6</v>
      </c>
      <c r="N168" s="64"/>
      <c r="O168" s="64">
        <v>1214.74</v>
      </c>
      <c r="P168" s="64">
        <f t="shared" si="4"/>
        <v>3377.5</v>
      </c>
      <c r="Q168" s="64"/>
      <c r="R168" s="64"/>
      <c r="S168" s="64"/>
    </row>
    <row r="169" spans="1:19" customFormat="1" x14ac:dyDescent="0.25">
      <c r="A169">
        <v>1370</v>
      </c>
      <c r="B169">
        <v>0</v>
      </c>
      <c r="C169" t="s">
        <v>713</v>
      </c>
      <c r="D169" t="s">
        <v>714</v>
      </c>
      <c r="E169" t="s">
        <v>610</v>
      </c>
      <c r="G169" t="s">
        <v>585</v>
      </c>
      <c r="I169" t="s">
        <v>198</v>
      </c>
      <c r="K169" s="179">
        <v>0</v>
      </c>
      <c r="L169" s="64">
        <v>4000</v>
      </c>
      <c r="M169" s="64">
        <v>4000</v>
      </c>
      <c r="N169" s="64"/>
      <c r="O169" s="64">
        <v>0</v>
      </c>
      <c r="P169" s="64">
        <f t="shared" si="4"/>
        <v>0</v>
      </c>
      <c r="Q169" s="64"/>
      <c r="R169" s="64"/>
      <c r="S169" s="64"/>
    </row>
    <row r="170" spans="1:19" customFormat="1" x14ac:dyDescent="0.25">
      <c r="A170">
        <v>1355</v>
      </c>
      <c r="B170">
        <v>0</v>
      </c>
      <c r="C170" t="s">
        <v>790</v>
      </c>
      <c r="D170" t="s">
        <v>791</v>
      </c>
      <c r="E170" t="s">
        <v>610</v>
      </c>
      <c r="G170" t="s">
        <v>585</v>
      </c>
      <c r="I170" t="s">
        <v>198</v>
      </c>
      <c r="K170" s="179">
        <v>2964.44</v>
      </c>
      <c r="L170" s="64">
        <v>47763.81</v>
      </c>
      <c r="M170" s="64">
        <v>39448.01</v>
      </c>
      <c r="N170" s="64"/>
      <c r="O170" s="64">
        <v>0</v>
      </c>
      <c r="P170" s="64">
        <f t="shared" si="4"/>
        <v>11280.239999999998</v>
      </c>
      <c r="Q170" s="64"/>
      <c r="R170" s="64"/>
      <c r="S170" s="64"/>
    </row>
    <row r="171" spans="1:19" customFormat="1" x14ac:dyDescent="0.25">
      <c r="A171">
        <v>1350</v>
      </c>
      <c r="B171">
        <v>0</v>
      </c>
      <c r="C171" t="s">
        <v>746</v>
      </c>
      <c r="D171" t="s">
        <v>747</v>
      </c>
      <c r="E171" t="s">
        <v>610</v>
      </c>
      <c r="G171" t="s">
        <v>585</v>
      </c>
      <c r="I171" t="s">
        <v>198</v>
      </c>
      <c r="K171" s="179">
        <v>8417</v>
      </c>
      <c r="L171" s="64">
        <v>0</v>
      </c>
      <c r="M171" s="64">
        <v>5000</v>
      </c>
      <c r="N171" s="64"/>
      <c r="O171" s="64">
        <v>0</v>
      </c>
      <c r="P171" s="64">
        <f t="shared" si="4"/>
        <v>3417</v>
      </c>
      <c r="Q171" s="64"/>
      <c r="R171" s="64"/>
      <c r="S171" s="64"/>
    </row>
    <row r="172" spans="1:19" customFormat="1" x14ac:dyDescent="0.25">
      <c r="A172">
        <v>1360</v>
      </c>
      <c r="B172">
        <v>0</v>
      </c>
      <c r="C172" t="s">
        <v>661</v>
      </c>
      <c r="D172" t="s">
        <v>662</v>
      </c>
      <c r="E172" t="s">
        <v>610</v>
      </c>
      <c r="G172" t="s">
        <v>585</v>
      </c>
      <c r="I172" t="s">
        <v>198</v>
      </c>
      <c r="K172" s="179">
        <v>0</v>
      </c>
      <c r="L172" s="64">
        <v>1539.34</v>
      </c>
      <c r="M172" s="64">
        <v>498.36</v>
      </c>
      <c r="N172" s="64"/>
      <c r="O172" s="64">
        <v>0</v>
      </c>
      <c r="P172" s="64">
        <f t="shared" si="4"/>
        <v>1040.98</v>
      </c>
      <c r="Q172" s="64"/>
      <c r="R172" s="64"/>
      <c r="S172" s="64"/>
    </row>
    <row r="173" spans="1:19" x14ac:dyDescent="0.25">
      <c r="K173" s="220"/>
      <c r="L173" s="220"/>
      <c r="M173" s="220"/>
      <c r="N173" s="220"/>
      <c r="O173" s="220"/>
      <c r="P173" s="220"/>
    </row>
  </sheetData>
  <sortState ref="A41:S172">
    <sortCondition ref="J41:J172"/>
  </sortState>
  <pageMargins left="0.75" right="0.75" top="1" bottom="1" header="0.5" footer="0.5"/>
  <pageSetup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8"/>
  <sheetViews>
    <sheetView topLeftCell="C23" zoomScaleNormal="100" workbookViewId="0">
      <selection activeCell="D32" sqref="D32"/>
    </sheetView>
  </sheetViews>
  <sheetFormatPr defaultRowHeight="15" x14ac:dyDescent="0.25"/>
  <cols>
    <col min="1" max="1" width="4.5703125" bestFit="1" customWidth="1"/>
    <col min="2" max="2" width="4.42578125" bestFit="1" customWidth="1"/>
    <col min="3" max="3" width="14.28515625" bestFit="1" customWidth="1"/>
    <col min="4" max="4" width="94.42578125" customWidth="1"/>
    <col min="5" max="5" width="5.28515625" bestFit="1" customWidth="1"/>
    <col min="6" max="6" width="11.5703125" bestFit="1" customWidth="1"/>
    <col min="7" max="7" width="6" bestFit="1" customWidth="1"/>
    <col min="8" max="8" width="13.28515625" bestFit="1" customWidth="1"/>
    <col min="9" max="10" width="7.5703125" bestFit="1" customWidth="1"/>
    <col min="11" max="11" width="11.5703125" bestFit="1" customWidth="1"/>
    <col min="12" max="12" width="15.5703125" bestFit="1" customWidth="1"/>
    <col min="13" max="13" width="12.28515625" bestFit="1" customWidth="1"/>
    <col min="14" max="14" width="10.28515625" bestFit="1" customWidth="1"/>
    <col min="15" max="15" width="10.5703125" bestFit="1" customWidth="1"/>
    <col min="16" max="16" width="11.5703125" bestFit="1" customWidth="1"/>
  </cols>
  <sheetData>
    <row r="1" spans="1:19" s="204" customFormat="1" ht="30" x14ac:dyDescent="0.25">
      <c r="A1" t="s">
        <v>151</v>
      </c>
      <c r="B1" t="s">
        <v>152</v>
      </c>
      <c r="C1" s="111" t="s">
        <v>432</v>
      </c>
      <c r="D1" t="s">
        <v>439</v>
      </c>
      <c r="E1" s="187" t="s">
        <v>433</v>
      </c>
      <c r="F1" s="187" t="s">
        <v>435</v>
      </c>
      <c r="G1" s="187" t="s">
        <v>434</v>
      </c>
      <c r="H1" s="187" t="s">
        <v>436</v>
      </c>
      <c r="I1" s="111" t="s">
        <v>438</v>
      </c>
      <c r="J1" s="111" t="s">
        <v>437</v>
      </c>
      <c r="K1" s="111" t="s">
        <v>297</v>
      </c>
      <c r="L1" s="111" t="s">
        <v>245</v>
      </c>
      <c r="M1" s="111" t="s">
        <v>246</v>
      </c>
      <c r="N1" s="111" t="s">
        <v>247</v>
      </c>
      <c r="O1" s="111" t="s">
        <v>248</v>
      </c>
      <c r="P1" s="111" t="s">
        <v>298</v>
      </c>
    </row>
    <row r="3" spans="1:19" x14ac:dyDescent="0.25">
      <c r="A3">
        <v>11</v>
      </c>
      <c r="B3">
        <v>0</v>
      </c>
      <c r="C3" t="s">
        <v>581</v>
      </c>
      <c r="D3" t="s">
        <v>582</v>
      </c>
      <c r="I3" t="s">
        <v>154</v>
      </c>
      <c r="J3" t="s">
        <v>411</v>
      </c>
      <c r="K3" s="179">
        <v>4167.99</v>
      </c>
      <c r="L3" s="64">
        <v>257000</v>
      </c>
      <c r="M3" s="64">
        <v>257235.74</v>
      </c>
      <c r="N3" s="64">
        <v>0</v>
      </c>
      <c r="O3" s="64">
        <v>3364.07</v>
      </c>
      <c r="P3" s="64">
        <f t="shared" ref="P3:P46" si="0">K3+L3-M3+N3-O3</f>
        <v>568.17999999999984</v>
      </c>
      <c r="Q3" s="64"/>
      <c r="R3" s="64"/>
      <c r="S3" s="64"/>
    </row>
    <row r="4" spans="1:19" x14ac:dyDescent="0.25">
      <c r="A4">
        <v>13</v>
      </c>
      <c r="B4">
        <v>0</v>
      </c>
      <c r="C4" t="s">
        <v>562</v>
      </c>
      <c r="D4" t="s">
        <v>563</v>
      </c>
      <c r="I4" t="s">
        <v>154</v>
      </c>
      <c r="J4" t="s">
        <v>411</v>
      </c>
      <c r="K4" s="179">
        <v>23328.36</v>
      </c>
      <c r="L4" s="64">
        <v>0</v>
      </c>
      <c r="M4" s="64">
        <v>21126.78</v>
      </c>
      <c r="N4" s="64">
        <v>0</v>
      </c>
      <c r="O4" s="64">
        <v>2201.58</v>
      </c>
      <c r="P4" s="64">
        <f t="shared" si="0"/>
        <v>0</v>
      </c>
      <c r="Q4" s="64"/>
      <c r="R4" s="64"/>
      <c r="S4" s="64"/>
    </row>
    <row r="5" spans="1:19" x14ac:dyDescent="0.25">
      <c r="A5">
        <v>46</v>
      </c>
      <c r="B5">
        <v>0</v>
      </c>
      <c r="C5" t="s">
        <v>575</v>
      </c>
      <c r="D5" t="s">
        <v>520</v>
      </c>
      <c r="I5" t="s">
        <v>154</v>
      </c>
      <c r="J5" t="s">
        <v>411</v>
      </c>
      <c r="K5" s="179">
        <v>8418.2199999999993</v>
      </c>
      <c r="L5" s="64">
        <v>55000</v>
      </c>
      <c r="M5" s="64">
        <v>55939.38</v>
      </c>
      <c r="N5" s="64">
        <v>62.26</v>
      </c>
      <c r="O5" s="64">
        <v>0</v>
      </c>
      <c r="P5" s="64">
        <f t="shared" si="0"/>
        <v>7541.100000000004</v>
      </c>
      <c r="Q5" s="64"/>
      <c r="R5" s="64"/>
      <c r="S5" s="64"/>
    </row>
    <row r="6" spans="1:19" x14ac:dyDescent="0.25">
      <c r="A6">
        <v>70</v>
      </c>
      <c r="B6">
        <v>0</v>
      </c>
      <c r="C6" t="s">
        <v>576</v>
      </c>
      <c r="D6" t="s">
        <v>577</v>
      </c>
      <c r="I6" t="s">
        <v>154</v>
      </c>
      <c r="J6" t="s">
        <v>411</v>
      </c>
      <c r="K6" s="179">
        <v>9480.2999999999993</v>
      </c>
      <c r="L6" s="64">
        <v>68707.58</v>
      </c>
      <c r="M6" s="64">
        <v>72300.25</v>
      </c>
      <c r="N6" s="64">
        <v>0</v>
      </c>
      <c r="O6" s="64">
        <v>5887.63</v>
      </c>
      <c r="P6" s="64">
        <f t="shared" si="0"/>
        <v>0</v>
      </c>
      <c r="Q6" s="64"/>
      <c r="R6" s="64"/>
      <c r="S6" s="64"/>
    </row>
    <row r="7" spans="1:19" x14ac:dyDescent="0.25">
      <c r="A7">
        <v>40</v>
      </c>
      <c r="B7">
        <v>0</v>
      </c>
      <c r="C7" t="s">
        <v>536</v>
      </c>
      <c r="D7" t="s">
        <v>537</v>
      </c>
      <c r="I7" t="s">
        <v>154</v>
      </c>
      <c r="J7" t="s">
        <v>411</v>
      </c>
      <c r="K7" s="179">
        <v>0</v>
      </c>
      <c r="L7" s="64">
        <v>2878.45</v>
      </c>
      <c r="M7" s="64">
        <v>2878.45</v>
      </c>
      <c r="N7" s="64">
        <v>0</v>
      </c>
      <c r="O7" s="64">
        <v>0</v>
      </c>
      <c r="P7" s="64">
        <f t="shared" si="0"/>
        <v>0</v>
      </c>
      <c r="Q7" s="64"/>
      <c r="R7" s="64"/>
      <c r="S7" s="64"/>
    </row>
    <row r="8" spans="1:19" x14ac:dyDescent="0.25">
      <c r="A8">
        <v>48</v>
      </c>
      <c r="B8">
        <v>0</v>
      </c>
      <c r="C8" t="s">
        <v>526</v>
      </c>
      <c r="D8" t="s">
        <v>527</v>
      </c>
      <c r="I8" t="s">
        <v>154</v>
      </c>
      <c r="J8" t="s">
        <v>411</v>
      </c>
      <c r="K8" s="179">
        <v>0</v>
      </c>
      <c r="L8" s="64">
        <v>1236.18</v>
      </c>
      <c r="M8" s="64">
        <v>1236.18</v>
      </c>
      <c r="N8" s="64">
        <v>0</v>
      </c>
      <c r="O8" s="64">
        <v>0</v>
      </c>
      <c r="P8" s="64">
        <f t="shared" si="0"/>
        <v>0</v>
      </c>
      <c r="Q8" s="64"/>
      <c r="R8" s="64"/>
      <c r="S8" s="64"/>
    </row>
    <row r="9" spans="1:19" x14ac:dyDescent="0.25">
      <c r="A9">
        <v>132</v>
      </c>
      <c r="B9">
        <v>0</v>
      </c>
      <c r="C9" t="s">
        <v>531</v>
      </c>
      <c r="D9" t="s">
        <v>532</v>
      </c>
      <c r="I9" t="s">
        <v>156</v>
      </c>
      <c r="J9" t="s">
        <v>414</v>
      </c>
      <c r="K9" s="179">
        <v>0</v>
      </c>
      <c r="L9" s="64">
        <v>2143.2600000000002</v>
      </c>
      <c r="M9" s="64">
        <v>2143.2600000000002</v>
      </c>
      <c r="N9" s="64">
        <v>0</v>
      </c>
      <c r="O9" s="64">
        <v>0</v>
      </c>
      <c r="P9" s="64">
        <f t="shared" si="0"/>
        <v>0</v>
      </c>
      <c r="Q9" s="64"/>
      <c r="R9" s="64"/>
      <c r="S9" s="64"/>
    </row>
    <row r="10" spans="1:19" x14ac:dyDescent="0.25">
      <c r="A10">
        <v>93</v>
      </c>
      <c r="B10">
        <v>0</v>
      </c>
      <c r="C10" t="s">
        <v>531</v>
      </c>
      <c r="D10" t="s">
        <v>533</v>
      </c>
      <c r="I10" t="s">
        <v>156</v>
      </c>
      <c r="J10" t="s">
        <v>414</v>
      </c>
      <c r="K10" s="179">
        <v>0</v>
      </c>
      <c r="L10" s="64">
        <v>2328.34</v>
      </c>
      <c r="M10" s="64">
        <v>2328.34</v>
      </c>
      <c r="N10" s="64">
        <v>0</v>
      </c>
      <c r="O10" s="64">
        <v>0</v>
      </c>
      <c r="P10" s="64">
        <f t="shared" si="0"/>
        <v>0</v>
      </c>
      <c r="Q10" s="64"/>
      <c r="R10" s="64"/>
      <c r="S10" s="64"/>
    </row>
    <row r="11" spans="1:19" x14ac:dyDescent="0.25">
      <c r="A11">
        <v>100</v>
      </c>
      <c r="B11">
        <v>0</v>
      </c>
      <c r="C11" t="s">
        <v>531</v>
      </c>
      <c r="D11" t="s">
        <v>539</v>
      </c>
      <c r="I11" t="s">
        <v>156</v>
      </c>
      <c r="J11" t="s">
        <v>414</v>
      </c>
      <c r="K11" s="179">
        <v>0</v>
      </c>
      <c r="L11" s="64">
        <v>3350.34</v>
      </c>
      <c r="M11" s="64">
        <v>3350.34</v>
      </c>
      <c r="N11" s="64">
        <v>0</v>
      </c>
      <c r="O11" s="64">
        <v>0</v>
      </c>
      <c r="P11" s="64">
        <f t="shared" si="0"/>
        <v>0</v>
      </c>
      <c r="Q11" s="64"/>
      <c r="R11" s="64"/>
      <c r="S11" s="64"/>
    </row>
    <row r="12" spans="1:19" x14ac:dyDescent="0.25">
      <c r="A12">
        <v>89</v>
      </c>
      <c r="B12">
        <v>0</v>
      </c>
      <c r="C12" t="s">
        <v>531</v>
      </c>
      <c r="D12" t="s">
        <v>547</v>
      </c>
      <c r="I12" t="s">
        <v>156</v>
      </c>
      <c r="J12" t="s">
        <v>414</v>
      </c>
      <c r="K12" s="179">
        <v>0</v>
      </c>
      <c r="L12" s="64">
        <v>7436.68</v>
      </c>
      <c r="M12" s="64">
        <v>7436.68</v>
      </c>
      <c r="N12" s="64">
        <v>0</v>
      </c>
      <c r="O12" s="64">
        <v>0</v>
      </c>
      <c r="P12" s="64">
        <f t="shared" si="0"/>
        <v>0</v>
      </c>
      <c r="Q12" s="64"/>
      <c r="R12" s="64"/>
      <c r="S12" s="64"/>
    </row>
    <row r="13" spans="1:19" x14ac:dyDescent="0.25">
      <c r="A13">
        <v>90</v>
      </c>
      <c r="B13">
        <v>0</v>
      </c>
      <c r="C13" t="s">
        <v>531</v>
      </c>
      <c r="D13" t="s">
        <v>578</v>
      </c>
      <c r="I13" t="s">
        <v>156</v>
      </c>
      <c r="J13" t="s">
        <v>414</v>
      </c>
      <c r="K13" s="179">
        <v>0</v>
      </c>
      <c r="L13" s="64">
        <v>83938.03</v>
      </c>
      <c r="M13" s="64">
        <v>83938.03</v>
      </c>
      <c r="N13" s="64">
        <v>0</v>
      </c>
      <c r="O13" s="64">
        <v>0</v>
      </c>
      <c r="P13" s="64">
        <f t="shared" si="0"/>
        <v>0</v>
      </c>
      <c r="Q13" s="64"/>
      <c r="R13" s="64"/>
      <c r="S13" s="64"/>
    </row>
    <row r="14" spans="1:19" x14ac:dyDescent="0.25">
      <c r="A14">
        <v>165</v>
      </c>
      <c r="B14">
        <v>0</v>
      </c>
      <c r="C14" t="s">
        <v>521</v>
      </c>
      <c r="D14" t="s">
        <v>522</v>
      </c>
      <c r="I14" t="s">
        <v>156</v>
      </c>
      <c r="J14" t="s">
        <v>414</v>
      </c>
      <c r="K14" s="179">
        <v>891.47</v>
      </c>
      <c r="L14" s="64">
        <v>0</v>
      </c>
      <c r="M14" s="64">
        <v>0</v>
      </c>
      <c r="N14" s="64">
        <v>0</v>
      </c>
      <c r="O14" s="64">
        <v>0</v>
      </c>
      <c r="P14" s="64">
        <f t="shared" si="0"/>
        <v>891.47</v>
      </c>
      <c r="Q14" s="64"/>
      <c r="R14" s="64"/>
      <c r="S14" s="64"/>
    </row>
    <row r="15" spans="1:19" x14ac:dyDescent="0.25">
      <c r="A15">
        <v>155</v>
      </c>
      <c r="B15">
        <v>0</v>
      </c>
      <c r="C15" t="s">
        <v>550</v>
      </c>
      <c r="D15" t="s">
        <v>551</v>
      </c>
      <c r="I15" t="s">
        <v>156</v>
      </c>
      <c r="J15" t="s">
        <v>414</v>
      </c>
      <c r="K15" s="179">
        <v>7000</v>
      </c>
      <c r="L15" s="64">
        <v>2156.2600000000002</v>
      </c>
      <c r="M15" s="64">
        <v>0</v>
      </c>
      <c r="N15" s="64">
        <v>0</v>
      </c>
      <c r="O15" s="64">
        <v>3864.75</v>
      </c>
      <c r="P15" s="64">
        <f t="shared" si="0"/>
        <v>5291.51</v>
      </c>
      <c r="Q15" s="64"/>
      <c r="R15" s="64"/>
      <c r="S15" s="64"/>
    </row>
    <row r="16" spans="1:19" x14ac:dyDescent="0.25">
      <c r="A16">
        <v>220</v>
      </c>
      <c r="B16">
        <v>0</v>
      </c>
      <c r="C16" t="s">
        <v>545</v>
      </c>
      <c r="D16" t="s">
        <v>546</v>
      </c>
      <c r="I16" t="s">
        <v>164</v>
      </c>
      <c r="J16" t="s">
        <v>419</v>
      </c>
      <c r="K16" s="179">
        <v>1164.5999999999999</v>
      </c>
      <c r="L16" s="64">
        <v>4619</v>
      </c>
      <c r="M16" s="64">
        <v>5783.6</v>
      </c>
      <c r="N16" s="64">
        <v>0</v>
      </c>
      <c r="O16" s="64">
        <v>0</v>
      </c>
      <c r="P16" s="64">
        <f t="shared" si="0"/>
        <v>0</v>
      </c>
      <c r="Q16" s="64"/>
      <c r="R16" s="64"/>
      <c r="S16" s="64"/>
    </row>
    <row r="17" spans="1:19" x14ac:dyDescent="0.25">
      <c r="A17">
        <v>216</v>
      </c>
      <c r="B17">
        <v>0</v>
      </c>
      <c r="C17" t="s">
        <v>529</v>
      </c>
      <c r="D17" t="s">
        <v>530</v>
      </c>
      <c r="I17" t="s">
        <v>164</v>
      </c>
      <c r="J17" t="s">
        <v>419</v>
      </c>
      <c r="K17" s="179">
        <v>1368</v>
      </c>
      <c r="L17" s="64">
        <v>710</v>
      </c>
      <c r="M17" s="64">
        <v>1368</v>
      </c>
      <c r="N17" s="64">
        <v>0</v>
      </c>
      <c r="O17" s="64">
        <v>0</v>
      </c>
      <c r="P17" s="64">
        <f t="shared" si="0"/>
        <v>710</v>
      </c>
      <c r="Q17" s="64"/>
      <c r="R17" s="64"/>
      <c r="S17" s="64"/>
    </row>
    <row r="18" spans="1:19" x14ac:dyDescent="0.25">
      <c r="A18">
        <v>200</v>
      </c>
      <c r="B18">
        <v>0</v>
      </c>
      <c r="C18" t="s">
        <v>523</v>
      </c>
      <c r="D18" t="s">
        <v>524</v>
      </c>
      <c r="I18" t="s">
        <v>164</v>
      </c>
      <c r="J18" t="s">
        <v>419</v>
      </c>
      <c r="K18" s="179">
        <v>520.49</v>
      </c>
      <c r="L18" s="64">
        <v>520.49</v>
      </c>
      <c r="M18" s="64">
        <v>520.49</v>
      </c>
      <c r="N18" s="64">
        <v>0</v>
      </c>
      <c r="O18" s="64">
        <v>0</v>
      </c>
      <c r="P18" s="64">
        <f t="shared" si="0"/>
        <v>520.49</v>
      </c>
      <c r="Q18" s="64"/>
      <c r="R18" s="64"/>
      <c r="S18" s="64"/>
    </row>
    <row r="19" spans="1:19" x14ac:dyDescent="0.25">
      <c r="A19">
        <v>170</v>
      </c>
      <c r="B19">
        <v>0</v>
      </c>
      <c r="C19" t="s">
        <v>523</v>
      </c>
      <c r="D19" t="s">
        <v>528</v>
      </c>
      <c r="I19" t="s">
        <v>164</v>
      </c>
      <c r="J19" t="s">
        <v>419</v>
      </c>
      <c r="K19" s="179">
        <v>249.77</v>
      </c>
      <c r="L19" s="64">
        <v>1367.5</v>
      </c>
      <c r="M19" s="64">
        <v>1317.27</v>
      </c>
      <c r="N19" s="64">
        <v>0</v>
      </c>
      <c r="O19" s="64">
        <v>0</v>
      </c>
      <c r="P19" s="64">
        <f t="shared" si="0"/>
        <v>300</v>
      </c>
      <c r="Q19" s="64"/>
      <c r="R19" s="64"/>
      <c r="S19" s="64"/>
    </row>
    <row r="20" spans="1:19" x14ac:dyDescent="0.25">
      <c r="A20">
        <v>180</v>
      </c>
      <c r="B20">
        <v>0</v>
      </c>
      <c r="C20" t="s">
        <v>523</v>
      </c>
      <c r="D20" t="s">
        <v>542</v>
      </c>
      <c r="I20" t="s">
        <v>164</v>
      </c>
      <c r="J20" t="s">
        <v>419</v>
      </c>
      <c r="K20" s="179">
        <v>485</v>
      </c>
      <c r="L20" s="64">
        <v>4077.5</v>
      </c>
      <c r="M20" s="64">
        <v>4499.5</v>
      </c>
      <c r="N20" s="64">
        <v>457</v>
      </c>
      <c r="O20" s="64">
        <v>0</v>
      </c>
      <c r="P20" s="64">
        <f t="shared" si="0"/>
        <v>520</v>
      </c>
      <c r="Q20" s="64"/>
      <c r="R20" s="64"/>
      <c r="S20" s="64"/>
    </row>
    <row r="21" spans="1:19" x14ac:dyDescent="0.25">
      <c r="A21">
        <v>275</v>
      </c>
      <c r="B21">
        <v>0</v>
      </c>
      <c r="C21" t="s">
        <v>552</v>
      </c>
      <c r="D21" t="s">
        <v>553</v>
      </c>
      <c r="I21" t="s">
        <v>164</v>
      </c>
      <c r="J21" t="s">
        <v>419</v>
      </c>
      <c r="K21" s="179">
        <v>8000</v>
      </c>
      <c r="L21" s="64">
        <v>0</v>
      </c>
      <c r="M21" s="64">
        <v>10378.84</v>
      </c>
      <c r="N21" s="64">
        <v>2378.84</v>
      </c>
      <c r="O21" s="64">
        <v>0</v>
      </c>
      <c r="P21" s="64">
        <f t="shared" si="0"/>
        <v>0</v>
      </c>
      <c r="Q21" s="64"/>
      <c r="R21" s="64"/>
      <c r="S21" s="64"/>
    </row>
    <row r="22" spans="1:19" x14ac:dyDescent="0.25">
      <c r="A22">
        <v>335</v>
      </c>
      <c r="B22">
        <v>0</v>
      </c>
      <c r="C22" t="s">
        <v>556</v>
      </c>
      <c r="D22" t="s">
        <v>557</v>
      </c>
      <c r="I22" t="s">
        <v>164</v>
      </c>
      <c r="J22" t="s">
        <v>416</v>
      </c>
      <c r="K22" s="179">
        <v>0</v>
      </c>
      <c r="L22" s="64">
        <v>11100</v>
      </c>
      <c r="M22" s="64">
        <v>0</v>
      </c>
      <c r="N22" s="64">
        <v>0</v>
      </c>
      <c r="O22" s="64">
        <v>0</v>
      </c>
      <c r="P22" s="64">
        <f t="shared" si="0"/>
        <v>11100</v>
      </c>
      <c r="Q22" s="64"/>
      <c r="R22" s="64"/>
      <c r="S22" s="64"/>
    </row>
    <row r="23" spans="1:19" x14ac:dyDescent="0.25">
      <c r="A23">
        <v>337</v>
      </c>
      <c r="B23">
        <v>0</v>
      </c>
      <c r="C23" t="s">
        <v>556</v>
      </c>
      <c r="D23" t="s">
        <v>561</v>
      </c>
      <c r="I23" t="s">
        <v>164</v>
      </c>
      <c r="J23" t="s">
        <v>416</v>
      </c>
      <c r="K23" s="179">
        <v>2550</v>
      </c>
      <c r="L23" s="64">
        <v>20200</v>
      </c>
      <c r="M23" s="64">
        <v>22750</v>
      </c>
      <c r="N23" s="64">
        <v>0</v>
      </c>
      <c r="O23" s="64">
        <v>0</v>
      </c>
      <c r="P23" s="64">
        <f t="shared" si="0"/>
        <v>0</v>
      </c>
      <c r="Q23" s="64"/>
      <c r="R23" s="64"/>
      <c r="S23" s="64"/>
    </row>
    <row r="24" spans="1:19" x14ac:dyDescent="0.25">
      <c r="A24">
        <v>290</v>
      </c>
      <c r="B24">
        <v>0</v>
      </c>
      <c r="C24" t="s">
        <v>556</v>
      </c>
      <c r="D24" t="s">
        <v>570</v>
      </c>
      <c r="I24" t="s">
        <v>164</v>
      </c>
      <c r="J24" t="s">
        <v>416</v>
      </c>
      <c r="K24" s="179">
        <v>21995.65</v>
      </c>
      <c r="L24" s="64">
        <v>12100</v>
      </c>
      <c r="M24" s="64">
        <v>23095.66</v>
      </c>
      <c r="N24" s="64">
        <v>0</v>
      </c>
      <c r="O24" s="64">
        <v>10999.99</v>
      </c>
      <c r="P24" s="64">
        <f t="shared" si="0"/>
        <v>0</v>
      </c>
      <c r="Q24" s="64"/>
      <c r="R24" s="64"/>
      <c r="S24" s="64"/>
    </row>
    <row r="25" spans="1:19" x14ac:dyDescent="0.25">
      <c r="A25">
        <v>320</v>
      </c>
      <c r="B25">
        <v>0</v>
      </c>
      <c r="C25" t="s">
        <v>513</v>
      </c>
      <c r="D25" t="s">
        <v>514</v>
      </c>
      <c r="I25" t="s">
        <v>170</v>
      </c>
      <c r="J25" t="s">
        <v>427</v>
      </c>
      <c r="K25" s="179">
        <v>0.25</v>
      </c>
      <c r="L25" s="64">
        <v>0.17</v>
      </c>
      <c r="M25" s="64">
        <v>0.25</v>
      </c>
      <c r="N25" s="64">
        <v>0</v>
      </c>
      <c r="O25" s="64">
        <v>0</v>
      </c>
      <c r="P25" s="64">
        <f t="shared" si="0"/>
        <v>0.17000000000000004</v>
      </c>
      <c r="Q25" s="64"/>
      <c r="R25" s="64"/>
      <c r="S25" s="64"/>
    </row>
    <row r="26" spans="1:19" x14ac:dyDescent="0.25">
      <c r="A26">
        <v>276</v>
      </c>
      <c r="B26">
        <v>0</v>
      </c>
      <c r="C26" t="s">
        <v>517</v>
      </c>
      <c r="D26" t="s">
        <v>518</v>
      </c>
      <c r="I26" t="s">
        <v>170</v>
      </c>
      <c r="J26" t="s">
        <v>420</v>
      </c>
      <c r="K26" s="179">
        <v>400</v>
      </c>
      <c r="L26" s="64">
        <v>0</v>
      </c>
      <c r="M26" s="64">
        <v>0</v>
      </c>
      <c r="N26" s="64">
        <v>0</v>
      </c>
      <c r="O26" s="64">
        <v>400</v>
      </c>
      <c r="P26" s="64">
        <f t="shared" si="0"/>
        <v>0</v>
      </c>
      <c r="Q26" s="64"/>
      <c r="R26" s="64"/>
      <c r="S26" s="64"/>
    </row>
    <row r="27" spans="1:19" x14ac:dyDescent="0.25">
      <c r="A27">
        <v>330</v>
      </c>
      <c r="B27">
        <v>0</v>
      </c>
      <c r="C27" t="s">
        <v>517</v>
      </c>
      <c r="D27" t="s">
        <v>538</v>
      </c>
      <c r="I27" t="s">
        <v>170</v>
      </c>
      <c r="J27" t="s">
        <v>420</v>
      </c>
      <c r="K27" s="179">
        <v>1911.53</v>
      </c>
      <c r="L27" s="64">
        <v>1000</v>
      </c>
      <c r="M27" s="64">
        <v>189.92</v>
      </c>
      <c r="N27" s="64">
        <v>0</v>
      </c>
      <c r="O27" s="64">
        <v>1911.53</v>
      </c>
      <c r="P27" s="64">
        <f t="shared" si="0"/>
        <v>810.0799999999997</v>
      </c>
      <c r="Q27" s="64"/>
      <c r="R27" s="64"/>
      <c r="S27" s="64"/>
    </row>
    <row r="28" spans="1:19" x14ac:dyDescent="0.25">
      <c r="A28">
        <v>260</v>
      </c>
      <c r="B28">
        <v>0</v>
      </c>
      <c r="C28" t="s">
        <v>517</v>
      </c>
      <c r="D28" t="s">
        <v>559</v>
      </c>
      <c r="I28" t="s">
        <v>170</v>
      </c>
      <c r="J28" t="s">
        <v>420</v>
      </c>
      <c r="K28" s="179">
        <v>6635.21</v>
      </c>
      <c r="L28" s="64">
        <v>8485.5300000000007</v>
      </c>
      <c r="M28" s="64">
        <v>14346.74</v>
      </c>
      <c r="N28" s="64">
        <v>0</v>
      </c>
      <c r="O28" s="64">
        <v>0</v>
      </c>
      <c r="P28" s="64">
        <f t="shared" si="0"/>
        <v>774.00000000000182</v>
      </c>
      <c r="Q28" s="64"/>
      <c r="R28" s="64"/>
      <c r="S28" s="64"/>
    </row>
    <row r="29" spans="1:19" x14ac:dyDescent="0.25">
      <c r="A29">
        <v>379</v>
      </c>
      <c r="B29">
        <v>0</v>
      </c>
      <c r="C29" t="s">
        <v>540</v>
      </c>
      <c r="D29" t="s">
        <v>541</v>
      </c>
      <c r="I29" t="s">
        <v>156</v>
      </c>
      <c r="J29" t="s">
        <v>415</v>
      </c>
      <c r="K29" s="179">
        <v>5000</v>
      </c>
      <c r="L29" s="64">
        <v>0</v>
      </c>
      <c r="M29" s="64">
        <v>5000</v>
      </c>
      <c r="N29" s="64">
        <v>0</v>
      </c>
      <c r="O29" s="64">
        <v>0</v>
      </c>
      <c r="P29" s="64">
        <f t="shared" si="0"/>
        <v>0</v>
      </c>
      <c r="Q29" s="64"/>
      <c r="R29" s="64"/>
      <c r="S29" s="64"/>
    </row>
    <row r="30" spans="1:19" x14ac:dyDescent="0.25">
      <c r="A30">
        <v>371</v>
      </c>
      <c r="B30">
        <v>0</v>
      </c>
      <c r="C30" t="s">
        <v>540</v>
      </c>
      <c r="D30" t="s">
        <v>558</v>
      </c>
      <c r="I30" t="s">
        <v>156</v>
      </c>
      <c r="J30" t="s">
        <v>415</v>
      </c>
      <c r="K30" s="179">
        <v>0</v>
      </c>
      <c r="L30" s="64">
        <v>11597.9</v>
      </c>
      <c r="M30" s="64">
        <v>5799</v>
      </c>
      <c r="N30" s="64">
        <v>0</v>
      </c>
      <c r="O30" s="64">
        <v>0</v>
      </c>
      <c r="P30" s="64">
        <f t="shared" si="0"/>
        <v>5798.9</v>
      </c>
      <c r="Q30" s="64"/>
      <c r="R30" s="64"/>
      <c r="S30" s="64"/>
    </row>
    <row r="31" spans="1:19" x14ac:dyDescent="0.25">
      <c r="A31">
        <v>1128</v>
      </c>
      <c r="B31">
        <v>0</v>
      </c>
      <c r="C31" t="s">
        <v>540</v>
      </c>
      <c r="D31" t="s">
        <v>560</v>
      </c>
      <c r="I31" t="s">
        <v>156</v>
      </c>
      <c r="J31" t="s">
        <v>415</v>
      </c>
      <c r="K31" s="179">
        <v>0</v>
      </c>
      <c r="L31" s="64">
        <v>19329.89</v>
      </c>
      <c r="M31" s="64">
        <v>0</v>
      </c>
      <c r="N31" s="64">
        <v>0</v>
      </c>
      <c r="O31" s="64">
        <v>0</v>
      </c>
      <c r="P31" s="64">
        <f t="shared" si="0"/>
        <v>19329.89</v>
      </c>
      <c r="Q31" s="64"/>
      <c r="R31" s="64"/>
      <c r="S31" s="64"/>
    </row>
    <row r="32" spans="1:19" x14ac:dyDescent="0.25">
      <c r="A32">
        <v>389</v>
      </c>
      <c r="B32">
        <v>0</v>
      </c>
      <c r="C32" t="s">
        <v>540</v>
      </c>
      <c r="D32" t="s">
        <v>579</v>
      </c>
      <c r="I32" t="s">
        <v>156</v>
      </c>
      <c r="J32" t="s">
        <v>415</v>
      </c>
      <c r="K32" s="179">
        <v>50000</v>
      </c>
      <c r="L32" s="64">
        <v>50000</v>
      </c>
      <c r="M32" s="64">
        <v>50000</v>
      </c>
      <c r="N32" s="64">
        <v>0</v>
      </c>
      <c r="O32" s="64">
        <v>0</v>
      </c>
      <c r="P32" s="64">
        <f t="shared" si="0"/>
        <v>50000</v>
      </c>
      <c r="Q32" s="64"/>
      <c r="R32" s="64"/>
      <c r="S32" s="64"/>
    </row>
    <row r="33" spans="1:19" x14ac:dyDescent="0.25">
      <c r="A33">
        <v>392</v>
      </c>
      <c r="B33">
        <v>0</v>
      </c>
      <c r="C33" t="s">
        <v>564</v>
      </c>
      <c r="D33" t="s">
        <v>565</v>
      </c>
      <c r="I33" t="s">
        <v>156</v>
      </c>
      <c r="J33" t="s">
        <v>415</v>
      </c>
      <c r="K33" s="179">
        <v>0</v>
      </c>
      <c r="L33" s="64">
        <v>25144.25</v>
      </c>
      <c r="M33" s="64">
        <v>16343.76</v>
      </c>
      <c r="N33" s="64">
        <v>0</v>
      </c>
      <c r="O33" s="64">
        <v>0</v>
      </c>
      <c r="P33" s="64">
        <f t="shared" si="0"/>
        <v>8800.49</v>
      </c>
      <c r="Q33" s="64"/>
      <c r="R33" s="64"/>
      <c r="S33" s="64"/>
    </row>
    <row r="34" spans="1:19" x14ac:dyDescent="0.25">
      <c r="A34">
        <v>1129</v>
      </c>
      <c r="B34">
        <v>0</v>
      </c>
      <c r="C34" t="s">
        <v>564</v>
      </c>
      <c r="D34" t="s">
        <v>580</v>
      </c>
      <c r="I34" t="s">
        <v>156</v>
      </c>
      <c r="J34" t="s">
        <v>415</v>
      </c>
      <c r="K34" s="179">
        <v>0</v>
      </c>
      <c r="L34" s="64">
        <v>100000</v>
      </c>
      <c r="M34" s="64">
        <v>20000</v>
      </c>
      <c r="N34" s="64">
        <v>0</v>
      </c>
      <c r="O34" s="64">
        <v>0</v>
      </c>
      <c r="P34" s="64">
        <f t="shared" si="0"/>
        <v>80000</v>
      </c>
      <c r="Q34" s="64"/>
      <c r="R34" s="64"/>
      <c r="S34" s="64"/>
    </row>
    <row r="35" spans="1:19" x14ac:dyDescent="0.25">
      <c r="A35">
        <v>395</v>
      </c>
      <c r="B35">
        <v>0</v>
      </c>
      <c r="C35" t="s">
        <v>573</v>
      </c>
      <c r="D35" t="s">
        <v>574</v>
      </c>
      <c r="I35" t="s">
        <v>156</v>
      </c>
      <c r="J35" t="s">
        <v>415</v>
      </c>
      <c r="K35" s="179">
        <v>26500</v>
      </c>
      <c r="L35" s="64">
        <v>26500</v>
      </c>
      <c r="M35" s="64">
        <v>26595</v>
      </c>
      <c r="N35" s="64">
        <v>95</v>
      </c>
      <c r="O35" s="64">
        <v>0</v>
      </c>
      <c r="P35" s="64">
        <f t="shared" si="0"/>
        <v>26500</v>
      </c>
      <c r="Q35" s="64"/>
      <c r="R35" s="64"/>
      <c r="S35" s="64"/>
    </row>
    <row r="36" spans="1:19" x14ac:dyDescent="0.25">
      <c r="A36">
        <v>424</v>
      </c>
      <c r="B36">
        <v>0</v>
      </c>
      <c r="C36" t="s">
        <v>515</v>
      </c>
      <c r="D36" t="s">
        <v>516</v>
      </c>
      <c r="I36" t="s">
        <v>156</v>
      </c>
      <c r="J36" t="s">
        <v>429</v>
      </c>
      <c r="K36" s="179">
        <v>200</v>
      </c>
      <c r="L36" s="64">
        <v>0</v>
      </c>
      <c r="M36" s="64">
        <v>200</v>
      </c>
      <c r="N36" s="64">
        <v>0</v>
      </c>
      <c r="O36" s="64">
        <v>0</v>
      </c>
      <c r="P36" s="64">
        <f t="shared" si="0"/>
        <v>0</v>
      </c>
      <c r="Q36" s="64"/>
      <c r="R36" s="64"/>
      <c r="S36" s="64"/>
    </row>
    <row r="37" spans="1:19" x14ac:dyDescent="0.25">
      <c r="A37">
        <v>435</v>
      </c>
      <c r="B37">
        <v>0</v>
      </c>
      <c r="C37" t="s">
        <v>515</v>
      </c>
      <c r="D37" t="s">
        <v>566</v>
      </c>
      <c r="I37" t="s">
        <v>156</v>
      </c>
      <c r="J37" t="s">
        <v>429</v>
      </c>
      <c r="K37" s="179">
        <v>9255.77</v>
      </c>
      <c r="L37" s="64">
        <v>20000</v>
      </c>
      <c r="M37" s="64">
        <v>17598.29</v>
      </c>
      <c r="N37" s="64">
        <v>0</v>
      </c>
      <c r="O37" s="64">
        <v>0</v>
      </c>
      <c r="P37" s="64">
        <f t="shared" si="0"/>
        <v>11657.48</v>
      </c>
      <c r="Q37" s="64"/>
      <c r="R37" s="64"/>
      <c r="S37" s="64"/>
    </row>
    <row r="38" spans="1:19" x14ac:dyDescent="0.25">
      <c r="A38">
        <v>450</v>
      </c>
      <c r="B38">
        <v>0</v>
      </c>
      <c r="C38" t="s">
        <v>568</v>
      </c>
      <c r="D38" t="s">
        <v>569</v>
      </c>
      <c r="I38" t="s">
        <v>170</v>
      </c>
      <c r="J38" t="s">
        <v>795</v>
      </c>
      <c r="K38" s="179">
        <v>0</v>
      </c>
      <c r="L38" s="64">
        <v>31902.080000000002</v>
      </c>
      <c r="M38" s="64">
        <v>31902.080000000002</v>
      </c>
      <c r="N38" s="64">
        <v>0</v>
      </c>
      <c r="O38" s="64">
        <v>0</v>
      </c>
      <c r="P38" s="64">
        <f t="shared" si="0"/>
        <v>0</v>
      </c>
      <c r="Q38" s="64"/>
      <c r="R38" s="64"/>
      <c r="S38" s="64"/>
    </row>
    <row r="39" spans="1:19" x14ac:dyDescent="0.25">
      <c r="A39">
        <v>600</v>
      </c>
      <c r="B39">
        <v>1</v>
      </c>
      <c r="C39" t="s">
        <v>543</v>
      </c>
      <c r="D39" t="s">
        <v>544</v>
      </c>
      <c r="I39" t="s">
        <v>170</v>
      </c>
      <c r="K39" s="179">
        <v>104</v>
      </c>
      <c r="L39" s="64">
        <v>5655.1</v>
      </c>
      <c r="M39" s="64">
        <v>5759.1</v>
      </c>
      <c r="N39" s="64">
        <v>0</v>
      </c>
      <c r="O39" s="64">
        <v>0</v>
      </c>
      <c r="P39" s="64">
        <f t="shared" si="0"/>
        <v>0</v>
      </c>
      <c r="Q39" s="64"/>
      <c r="R39" s="64"/>
      <c r="S39" s="64"/>
    </row>
    <row r="40" spans="1:19" x14ac:dyDescent="0.25">
      <c r="A40">
        <v>600</v>
      </c>
      <c r="B40">
        <v>0</v>
      </c>
      <c r="C40" t="s">
        <v>543</v>
      </c>
      <c r="D40" t="s">
        <v>567</v>
      </c>
      <c r="I40" t="s">
        <v>170</v>
      </c>
      <c r="K40" s="179">
        <v>4301.87</v>
      </c>
      <c r="L40" s="64">
        <v>25944.15</v>
      </c>
      <c r="M40" s="64">
        <v>22728.65</v>
      </c>
      <c r="N40" s="64">
        <v>0</v>
      </c>
      <c r="O40" s="64">
        <v>4301.87</v>
      </c>
      <c r="P40" s="64">
        <f t="shared" si="0"/>
        <v>3215.4999999999991</v>
      </c>
      <c r="Q40" s="64"/>
      <c r="R40" s="64"/>
      <c r="S40" s="64"/>
    </row>
    <row r="41" spans="1:19" x14ac:dyDescent="0.25">
      <c r="A41">
        <v>590</v>
      </c>
      <c r="B41">
        <v>0</v>
      </c>
      <c r="C41" t="s">
        <v>554</v>
      </c>
      <c r="D41" t="s">
        <v>555</v>
      </c>
      <c r="I41" t="s">
        <v>170</v>
      </c>
      <c r="K41" s="179">
        <v>100.13</v>
      </c>
      <c r="L41" s="64">
        <v>10854.59</v>
      </c>
      <c r="M41" s="64">
        <v>10253.620000000001</v>
      </c>
      <c r="N41" s="64">
        <v>0</v>
      </c>
      <c r="O41" s="64">
        <v>100.13</v>
      </c>
      <c r="P41" s="64">
        <f t="shared" si="0"/>
        <v>600.96999999999855</v>
      </c>
      <c r="Q41" s="64"/>
      <c r="R41" s="64"/>
      <c r="S41" s="64"/>
    </row>
    <row r="42" spans="1:19" x14ac:dyDescent="0.25">
      <c r="A42">
        <v>606</v>
      </c>
      <c r="B42">
        <v>0</v>
      </c>
      <c r="C42" t="s">
        <v>519</v>
      </c>
      <c r="D42" t="s">
        <v>520</v>
      </c>
      <c r="I42" t="s">
        <v>170</v>
      </c>
      <c r="K42" s="179">
        <v>0</v>
      </c>
      <c r="L42" s="64">
        <v>481.66</v>
      </c>
      <c r="M42" s="64">
        <v>479.39</v>
      </c>
      <c r="N42" s="64">
        <v>0</v>
      </c>
      <c r="O42" s="64">
        <v>0</v>
      </c>
      <c r="P42" s="64">
        <f t="shared" si="0"/>
        <v>2.2700000000000387</v>
      </c>
      <c r="Q42" s="64"/>
      <c r="R42" s="64"/>
      <c r="S42" s="64"/>
    </row>
    <row r="43" spans="1:19" x14ac:dyDescent="0.25">
      <c r="A43">
        <v>605</v>
      </c>
      <c r="B43">
        <v>0</v>
      </c>
      <c r="C43" t="s">
        <v>519</v>
      </c>
      <c r="D43" t="s">
        <v>525</v>
      </c>
      <c r="I43" t="s">
        <v>170</v>
      </c>
      <c r="K43" s="179">
        <v>0</v>
      </c>
      <c r="L43" s="64">
        <v>1208.0999999999999</v>
      </c>
      <c r="M43" s="64">
        <v>1208.0999999999999</v>
      </c>
      <c r="N43" s="64">
        <v>0</v>
      </c>
      <c r="O43" s="64">
        <v>0</v>
      </c>
      <c r="P43" s="64">
        <f t="shared" si="0"/>
        <v>0</v>
      </c>
      <c r="Q43" s="64"/>
      <c r="R43" s="64"/>
      <c r="S43" s="64"/>
    </row>
    <row r="44" spans="1:19" x14ac:dyDescent="0.25">
      <c r="A44">
        <v>630</v>
      </c>
      <c r="B44">
        <v>0</v>
      </c>
      <c r="C44" t="s">
        <v>548</v>
      </c>
      <c r="D44" t="s">
        <v>549</v>
      </c>
      <c r="I44" t="s">
        <v>170</v>
      </c>
      <c r="K44" s="179">
        <v>5000</v>
      </c>
      <c r="L44" s="64">
        <v>4000</v>
      </c>
      <c r="M44" s="64">
        <v>5000</v>
      </c>
      <c r="N44" s="64">
        <v>0</v>
      </c>
      <c r="O44" s="64">
        <v>0</v>
      </c>
      <c r="P44" s="64">
        <f t="shared" si="0"/>
        <v>4000</v>
      </c>
      <c r="Q44" s="64"/>
      <c r="R44" s="64"/>
      <c r="S44" s="64"/>
    </row>
    <row r="45" spans="1:19" x14ac:dyDescent="0.25">
      <c r="A45">
        <v>615</v>
      </c>
      <c r="B45">
        <v>0</v>
      </c>
      <c r="C45" t="s">
        <v>571</v>
      </c>
      <c r="D45" t="s">
        <v>572</v>
      </c>
      <c r="I45" t="s">
        <v>170</v>
      </c>
      <c r="K45" s="179">
        <v>4647.6099999999997</v>
      </c>
      <c r="L45" s="64">
        <v>47763.81</v>
      </c>
      <c r="M45" s="64">
        <v>39351.19</v>
      </c>
      <c r="N45" s="64">
        <v>0</v>
      </c>
      <c r="O45" s="64">
        <v>252.67</v>
      </c>
      <c r="P45" s="64">
        <f t="shared" si="0"/>
        <v>12807.559999999996</v>
      </c>
      <c r="Q45" s="64"/>
      <c r="R45" s="64"/>
      <c r="S45" s="64"/>
    </row>
    <row r="46" spans="1:19" x14ac:dyDescent="0.25">
      <c r="A46">
        <v>620</v>
      </c>
      <c r="B46">
        <v>0</v>
      </c>
      <c r="C46" t="s">
        <v>534</v>
      </c>
      <c r="D46" t="s">
        <v>535</v>
      </c>
      <c r="I46" t="s">
        <v>168</v>
      </c>
      <c r="K46" s="179">
        <v>1161.49</v>
      </c>
      <c r="L46" s="64">
        <v>1539.34</v>
      </c>
      <c r="M46" s="64">
        <v>485.04</v>
      </c>
      <c r="N46" s="64">
        <v>0</v>
      </c>
      <c r="O46" s="64">
        <v>1161.49</v>
      </c>
      <c r="P46" s="64">
        <f t="shared" si="0"/>
        <v>1054.3</v>
      </c>
      <c r="Q46" s="64"/>
      <c r="R46" s="64"/>
      <c r="S46" s="64"/>
    </row>
    <row r="48" spans="1:19" x14ac:dyDescent="0.25">
      <c r="K48" s="239">
        <f t="shared" ref="K48:P48" si="1">SUM(K3:K47)</f>
        <v>204837.70999999993</v>
      </c>
      <c r="L48" s="239">
        <f t="shared" si="1"/>
        <v>932276.18</v>
      </c>
      <c r="M48" s="239">
        <f t="shared" si="1"/>
        <v>852866.92000000016</v>
      </c>
      <c r="N48" s="239">
        <f t="shared" si="1"/>
        <v>2993.1000000000004</v>
      </c>
      <c r="O48" s="239">
        <f t="shared" si="1"/>
        <v>34445.709999999992</v>
      </c>
      <c r="P48" s="239">
        <f t="shared" si="1"/>
        <v>252794.36000000002</v>
      </c>
      <c r="Q48" s="240" t="s">
        <v>440</v>
      </c>
    </row>
  </sheetData>
  <sortState ref="A5:S48">
    <sortCondition ref="C5:C48"/>
  </sortState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36"/>
  <sheetViews>
    <sheetView topLeftCell="C96" zoomScaleNormal="100" workbookViewId="0">
      <selection activeCell="D127" sqref="D127"/>
    </sheetView>
  </sheetViews>
  <sheetFormatPr defaultRowHeight="15" x14ac:dyDescent="0.25"/>
  <cols>
    <col min="1" max="1" width="5" bestFit="1" customWidth="1"/>
    <col min="2" max="2" width="4.42578125" bestFit="1" customWidth="1"/>
    <col min="3" max="3" width="14.28515625" bestFit="1" customWidth="1"/>
    <col min="4" max="4" width="99.7109375" customWidth="1"/>
    <col min="5" max="5" width="5.28515625" bestFit="1" customWidth="1"/>
    <col min="6" max="6" width="11.5703125" bestFit="1" customWidth="1"/>
    <col min="7" max="7" width="6" bestFit="1" customWidth="1"/>
    <col min="8" max="8" width="13.28515625" bestFit="1" customWidth="1"/>
    <col min="9" max="10" width="7.5703125" bestFit="1" customWidth="1"/>
    <col min="11" max="11" width="11.5703125" bestFit="1" customWidth="1"/>
    <col min="12" max="12" width="13.28515625" bestFit="1" customWidth="1"/>
    <col min="13" max="13" width="11.7109375" bestFit="1" customWidth="1"/>
    <col min="14" max="14" width="10.28515625" bestFit="1" customWidth="1"/>
    <col min="15" max="15" width="10.5703125" bestFit="1" customWidth="1"/>
    <col min="16" max="16" width="11.5703125" bestFit="1" customWidth="1"/>
  </cols>
  <sheetData>
    <row r="1" spans="1:19" s="204" customFormat="1" ht="30" x14ac:dyDescent="0.25">
      <c r="A1" t="s">
        <v>151</v>
      </c>
      <c r="B1" t="s">
        <v>152</v>
      </c>
      <c r="C1" s="111" t="s">
        <v>432</v>
      </c>
      <c r="D1" t="s">
        <v>439</v>
      </c>
      <c r="E1" s="111" t="s">
        <v>433</v>
      </c>
      <c r="F1" s="111" t="s">
        <v>435</v>
      </c>
      <c r="G1" s="111" t="s">
        <v>434</v>
      </c>
      <c r="H1" s="111" t="s">
        <v>436</v>
      </c>
      <c r="I1" s="111" t="s">
        <v>438</v>
      </c>
      <c r="J1" s="111" t="s">
        <v>437</v>
      </c>
      <c r="K1" s="111" t="s">
        <v>297</v>
      </c>
      <c r="L1" s="111" t="s">
        <v>299</v>
      </c>
      <c r="M1" s="111" t="s">
        <v>300</v>
      </c>
      <c r="N1" s="187" t="s">
        <v>308</v>
      </c>
      <c r="O1" s="111" t="s">
        <v>309</v>
      </c>
      <c r="P1" s="111" t="s">
        <v>298</v>
      </c>
    </row>
    <row r="3" spans="1:19" x14ac:dyDescent="0.25">
      <c r="A3">
        <v>115</v>
      </c>
      <c r="B3">
        <v>0</v>
      </c>
      <c r="C3" t="s">
        <v>759</v>
      </c>
      <c r="D3" t="s">
        <v>760</v>
      </c>
      <c r="E3" t="s">
        <v>585</v>
      </c>
      <c r="G3" t="s">
        <v>588</v>
      </c>
      <c r="I3" t="s">
        <v>198</v>
      </c>
      <c r="J3" t="s">
        <v>406</v>
      </c>
      <c r="K3" s="179">
        <v>0</v>
      </c>
      <c r="L3" s="64">
        <v>11779.2</v>
      </c>
      <c r="M3" s="64">
        <v>11779.2</v>
      </c>
      <c r="N3" s="64"/>
      <c r="O3" s="64">
        <v>0</v>
      </c>
      <c r="P3" s="64">
        <f t="shared" ref="P3:P34" si="0">K3+L3-M3+N3-O3</f>
        <v>0</v>
      </c>
      <c r="Q3" s="64"/>
      <c r="R3" s="64"/>
      <c r="S3" s="64"/>
    </row>
    <row r="4" spans="1:19" x14ac:dyDescent="0.25">
      <c r="A4">
        <v>120</v>
      </c>
      <c r="B4">
        <v>1</v>
      </c>
      <c r="C4" t="s">
        <v>759</v>
      </c>
      <c r="D4" t="s">
        <v>772</v>
      </c>
      <c r="E4" t="s">
        <v>585</v>
      </c>
      <c r="G4" t="s">
        <v>621</v>
      </c>
      <c r="I4" t="s">
        <v>198</v>
      </c>
      <c r="J4" t="s">
        <v>406</v>
      </c>
      <c r="K4" s="179">
        <v>0</v>
      </c>
      <c r="L4" s="64">
        <v>22374.84</v>
      </c>
      <c r="M4" s="64">
        <v>22374.84</v>
      </c>
      <c r="N4" s="64"/>
      <c r="O4" s="64">
        <v>0</v>
      </c>
      <c r="P4" s="64">
        <f t="shared" si="0"/>
        <v>0</v>
      </c>
      <c r="Q4" s="64"/>
      <c r="R4" s="64"/>
      <c r="S4" s="64"/>
    </row>
    <row r="5" spans="1:19" x14ac:dyDescent="0.25">
      <c r="A5">
        <v>120</v>
      </c>
      <c r="B5">
        <v>2</v>
      </c>
      <c r="C5" t="s">
        <v>759</v>
      </c>
      <c r="D5" t="s">
        <v>775</v>
      </c>
      <c r="E5" t="s">
        <v>595</v>
      </c>
      <c r="G5" t="s">
        <v>601</v>
      </c>
      <c r="I5" t="s">
        <v>198</v>
      </c>
      <c r="J5" t="s">
        <v>406</v>
      </c>
      <c r="K5" s="179">
        <v>0</v>
      </c>
      <c r="L5" s="64">
        <v>23478.36</v>
      </c>
      <c r="M5" s="64">
        <v>23478.36</v>
      </c>
      <c r="N5" s="64"/>
      <c r="O5" s="64">
        <v>0</v>
      </c>
      <c r="P5" s="64">
        <f t="shared" si="0"/>
        <v>0</v>
      </c>
      <c r="Q5" s="64"/>
      <c r="R5" s="64"/>
      <c r="S5" s="64"/>
    </row>
    <row r="6" spans="1:19" x14ac:dyDescent="0.25">
      <c r="A6">
        <v>120</v>
      </c>
      <c r="B6">
        <v>0</v>
      </c>
      <c r="C6" t="s">
        <v>759</v>
      </c>
      <c r="D6" t="s">
        <v>778</v>
      </c>
      <c r="E6" t="s">
        <v>585</v>
      </c>
      <c r="G6" t="s">
        <v>588</v>
      </c>
      <c r="I6" t="s">
        <v>198</v>
      </c>
      <c r="J6" t="s">
        <v>406</v>
      </c>
      <c r="K6" s="179">
        <v>0</v>
      </c>
      <c r="L6" s="64">
        <v>26544.2</v>
      </c>
      <c r="M6" s="64">
        <v>26544.2</v>
      </c>
      <c r="N6" s="64"/>
      <c r="O6" s="64">
        <v>0</v>
      </c>
      <c r="P6" s="64">
        <f t="shared" si="0"/>
        <v>0</v>
      </c>
      <c r="Q6" s="64"/>
      <c r="R6" s="64"/>
      <c r="S6" s="64"/>
    </row>
    <row r="7" spans="1:19" x14ac:dyDescent="0.25">
      <c r="A7">
        <v>140</v>
      </c>
      <c r="B7">
        <v>3</v>
      </c>
      <c r="C7" t="s">
        <v>703</v>
      </c>
      <c r="D7" t="s">
        <v>704</v>
      </c>
      <c r="E7" t="s">
        <v>595</v>
      </c>
      <c r="G7" t="s">
        <v>601</v>
      </c>
      <c r="I7" t="s">
        <v>198</v>
      </c>
      <c r="J7" t="s">
        <v>406</v>
      </c>
      <c r="K7" s="179">
        <v>0</v>
      </c>
      <c r="L7" s="64">
        <v>3354.29</v>
      </c>
      <c r="M7" s="64">
        <v>3179.83</v>
      </c>
      <c r="N7" s="64"/>
      <c r="O7" s="64">
        <v>0</v>
      </c>
      <c r="P7" s="64">
        <f t="shared" si="0"/>
        <v>174.46000000000004</v>
      </c>
      <c r="Q7" s="64"/>
      <c r="R7" s="64"/>
      <c r="S7" s="64"/>
    </row>
    <row r="8" spans="1:19" x14ac:dyDescent="0.25">
      <c r="A8">
        <v>140</v>
      </c>
      <c r="B8">
        <v>0</v>
      </c>
      <c r="C8" t="s">
        <v>703</v>
      </c>
      <c r="D8" t="s">
        <v>705</v>
      </c>
      <c r="E8" t="s">
        <v>585</v>
      </c>
      <c r="G8" t="s">
        <v>588</v>
      </c>
      <c r="I8" t="s">
        <v>198</v>
      </c>
      <c r="J8" t="s">
        <v>406</v>
      </c>
      <c r="K8" s="179">
        <v>0</v>
      </c>
      <c r="L8" s="64">
        <v>3380</v>
      </c>
      <c r="M8" s="64">
        <v>3380</v>
      </c>
      <c r="N8" s="64"/>
      <c r="O8" s="64">
        <v>0</v>
      </c>
      <c r="P8" s="64">
        <f t="shared" si="0"/>
        <v>0</v>
      </c>
      <c r="Q8" s="64"/>
      <c r="R8" s="64"/>
      <c r="S8" s="64"/>
    </row>
    <row r="9" spans="1:19" x14ac:dyDescent="0.25">
      <c r="A9">
        <v>140</v>
      </c>
      <c r="B9">
        <v>2</v>
      </c>
      <c r="C9" t="s">
        <v>703</v>
      </c>
      <c r="D9" t="s">
        <v>721</v>
      </c>
      <c r="E9" t="s">
        <v>585</v>
      </c>
      <c r="G9" t="s">
        <v>621</v>
      </c>
      <c r="I9" t="s">
        <v>198</v>
      </c>
      <c r="J9" t="s">
        <v>406</v>
      </c>
      <c r="K9" s="179">
        <v>1683.32</v>
      </c>
      <c r="L9" s="64">
        <v>3451.73</v>
      </c>
      <c r="M9" s="64">
        <v>3166.77</v>
      </c>
      <c r="N9" s="64"/>
      <c r="O9" s="64">
        <v>0</v>
      </c>
      <c r="P9" s="64">
        <f t="shared" si="0"/>
        <v>1968.2800000000002</v>
      </c>
      <c r="Q9" s="64"/>
      <c r="R9" s="64"/>
      <c r="S9" s="64"/>
    </row>
    <row r="10" spans="1:19" x14ac:dyDescent="0.25">
      <c r="A10">
        <v>230</v>
      </c>
      <c r="B10">
        <v>7</v>
      </c>
      <c r="C10" t="s">
        <v>709</v>
      </c>
      <c r="D10" t="s">
        <v>710</v>
      </c>
      <c r="E10" t="s">
        <v>585</v>
      </c>
      <c r="G10" t="s">
        <v>588</v>
      </c>
      <c r="I10" t="s">
        <v>188</v>
      </c>
      <c r="J10" t="s">
        <v>406</v>
      </c>
      <c r="K10" s="179">
        <v>161</v>
      </c>
      <c r="L10" s="64">
        <v>3367</v>
      </c>
      <c r="M10" s="64">
        <v>2863</v>
      </c>
      <c r="N10" s="64"/>
      <c r="O10" s="64">
        <v>0</v>
      </c>
      <c r="P10" s="64">
        <f t="shared" si="0"/>
        <v>665</v>
      </c>
      <c r="Q10" s="64"/>
      <c r="R10" s="64"/>
      <c r="S10" s="64"/>
    </row>
    <row r="11" spans="1:19" x14ac:dyDescent="0.25">
      <c r="A11">
        <v>15</v>
      </c>
      <c r="B11">
        <v>0</v>
      </c>
      <c r="C11" t="s">
        <v>668</v>
      </c>
      <c r="D11" t="s">
        <v>669</v>
      </c>
      <c r="E11" t="s">
        <v>585</v>
      </c>
      <c r="G11" t="s">
        <v>621</v>
      </c>
      <c r="I11" t="s">
        <v>198</v>
      </c>
      <c r="J11" t="s">
        <v>406</v>
      </c>
      <c r="K11" s="179">
        <v>0</v>
      </c>
      <c r="L11" s="64">
        <v>1900.44</v>
      </c>
      <c r="M11" s="64">
        <v>1900.44</v>
      </c>
      <c r="N11" s="64"/>
      <c r="O11" s="64">
        <v>0</v>
      </c>
      <c r="P11" s="64">
        <f t="shared" si="0"/>
        <v>0</v>
      </c>
      <c r="Q11" s="64"/>
      <c r="R11" s="64"/>
      <c r="S11" s="64"/>
    </row>
    <row r="12" spans="1:19" x14ac:dyDescent="0.25">
      <c r="A12">
        <v>125</v>
      </c>
      <c r="B12">
        <v>0</v>
      </c>
      <c r="C12" t="s">
        <v>706</v>
      </c>
      <c r="D12" t="s">
        <v>707</v>
      </c>
      <c r="E12" t="s">
        <v>585</v>
      </c>
      <c r="G12" t="s">
        <v>588</v>
      </c>
      <c r="I12" t="s">
        <v>196</v>
      </c>
      <c r="J12" t="s">
        <v>406</v>
      </c>
      <c r="K12" s="179">
        <v>0</v>
      </c>
      <c r="L12" s="64">
        <v>3436.28</v>
      </c>
      <c r="M12" s="64">
        <v>3436.28</v>
      </c>
      <c r="N12" s="64"/>
      <c r="O12" s="64">
        <v>0</v>
      </c>
      <c r="P12" s="64">
        <f t="shared" si="0"/>
        <v>0</v>
      </c>
      <c r="Q12" s="64"/>
      <c r="R12" s="64"/>
      <c r="S12" s="64"/>
    </row>
    <row r="13" spans="1:19" x14ac:dyDescent="0.25">
      <c r="A13">
        <v>130</v>
      </c>
      <c r="B13">
        <v>2</v>
      </c>
      <c r="C13" t="s">
        <v>706</v>
      </c>
      <c r="D13" t="s">
        <v>739</v>
      </c>
      <c r="E13" t="s">
        <v>595</v>
      </c>
      <c r="G13" t="s">
        <v>601</v>
      </c>
      <c r="I13" t="s">
        <v>196</v>
      </c>
      <c r="J13" t="s">
        <v>406</v>
      </c>
      <c r="K13" s="179">
        <v>0</v>
      </c>
      <c r="L13" s="64">
        <v>6630.42</v>
      </c>
      <c r="M13" s="64">
        <v>6630.42</v>
      </c>
      <c r="N13" s="64"/>
      <c r="O13" s="64">
        <v>0</v>
      </c>
      <c r="P13" s="64">
        <f t="shared" si="0"/>
        <v>0</v>
      </c>
      <c r="Q13" s="64"/>
      <c r="R13" s="64"/>
      <c r="S13" s="64"/>
    </row>
    <row r="14" spans="1:19" x14ac:dyDescent="0.25">
      <c r="A14">
        <v>130</v>
      </c>
      <c r="B14">
        <v>1</v>
      </c>
      <c r="C14" t="s">
        <v>706</v>
      </c>
      <c r="D14" t="s">
        <v>740</v>
      </c>
      <c r="E14" t="s">
        <v>585</v>
      </c>
      <c r="G14" t="s">
        <v>621</v>
      </c>
      <c r="I14" t="s">
        <v>196</v>
      </c>
      <c r="J14" t="s">
        <v>406</v>
      </c>
      <c r="K14" s="179">
        <v>0</v>
      </c>
      <c r="L14" s="64">
        <v>6701.94</v>
      </c>
      <c r="M14" s="64">
        <v>6701.94</v>
      </c>
      <c r="N14" s="64"/>
      <c r="O14" s="64">
        <v>0</v>
      </c>
      <c r="P14" s="64">
        <f t="shared" si="0"/>
        <v>0</v>
      </c>
      <c r="Q14" s="64"/>
      <c r="R14" s="64"/>
      <c r="S14" s="64"/>
    </row>
    <row r="15" spans="1:19" x14ac:dyDescent="0.25">
      <c r="A15">
        <v>130</v>
      </c>
      <c r="B15">
        <v>0</v>
      </c>
      <c r="C15" t="s">
        <v>706</v>
      </c>
      <c r="D15" t="s">
        <v>744</v>
      </c>
      <c r="E15" t="s">
        <v>585</v>
      </c>
      <c r="G15" t="s">
        <v>588</v>
      </c>
      <c r="I15" t="s">
        <v>196</v>
      </c>
      <c r="J15" t="s">
        <v>406</v>
      </c>
      <c r="K15" s="179">
        <v>0</v>
      </c>
      <c r="L15" s="64">
        <v>7632.99</v>
      </c>
      <c r="M15" s="64">
        <v>7632.99</v>
      </c>
      <c r="N15" s="64"/>
      <c r="O15" s="64">
        <v>0</v>
      </c>
      <c r="P15" s="64">
        <f t="shared" si="0"/>
        <v>0</v>
      </c>
      <c r="Q15" s="64"/>
      <c r="R15" s="64"/>
      <c r="S15" s="64"/>
    </row>
    <row r="16" spans="1:19" x14ac:dyDescent="0.25">
      <c r="A16">
        <v>144</v>
      </c>
      <c r="B16">
        <v>0</v>
      </c>
      <c r="C16" t="s">
        <v>637</v>
      </c>
      <c r="D16" t="s">
        <v>638</v>
      </c>
      <c r="E16" t="s">
        <v>585</v>
      </c>
      <c r="G16" t="s">
        <v>588</v>
      </c>
      <c r="I16" t="s">
        <v>195</v>
      </c>
      <c r="J16">
        <v>26</v>
      </c>
      <c r="K16" s="179">
        <v>0</v>
      </c>
      <c r="L16" s="64">
        <v>1001.64</v>
      </c>
      <c r="M16" s="64">
        <v>1001.64</v>
      </c>
      <c r="N16" s="64"/>
      <c r="O16" s="64">
        <v>0</v>
      </c>
      <c r="P16" s="64">
        <f t="shared" si="0"/>
        <v>0</v>
      </c>
      <c r="Q16" s="64"/>
      <c r="R16" s="64"/>
      <c r="S16" s="64"/>
    </row>
    <row r="17" spans="1:19" x14ac:dyDescent="0.25">
      <c r="A17">
        <v>147</v>
      </c>
      <c r="B17">
        <v>0</v>
      </c>
      <c r="C17" t="s">
        <v>637</v>
      </c>
      <c r="D17" t="s">
        <v>649</v>
      </c>
      <c r="E17" t="s">
        <v>585</v>
      </c>
      <c r="G17" t="s">
        <v>588</v>
      </c>
      <c r="I17" t="s">
        <v>195</v>
      </c>
      <c r="J17">
        <v>26</v>
      </c>
      <c r="K17" s="179">
        <v>0</v>
      </c>
      <c r="L17" s="64">
        <v>1237.0899999999999</v>
      </c>
      <c r="M17" s="64">
        <v>1237.0899999999999</v>
      </c>
      <c r="N17" s="64"/>
      <c r="O17" s="64">
        <v>0</v>
      </c>
      <c r="P17" s="64">
        <f t="shared" si="0"/>
        <v>0</v>
      </c>
      <c r="Q17" s="64"/>
      <c r="R17" s="64"/>
      <c r="S17" s="64"/>
    </row>
    <row r="18" spans="1:19" x14ac:dyDescent="0.25">
      <c r="A18">
        <v>145</v>
      </c>
      <c r="B18">
        <v>2</v>
      </c>
      <c r="C18" t="s">
        <v>637</v>
      </c>
      <c r="D18" t="s">
        <v>678</v>
      </c>
      <c r="E18" t="s">
        <v>595</v>
      </c>
      <c r="G18" t="s">
        <v>601</v>
      </c>
      <c r="I18" t="s">
        <v>195</v>
      </c>
      <c r="J18">
        <v>26</v>
      </c>
      <c r="K18" s="179">
        <v>0</v>
      </c>
      <c r="L18" s="64">
        <v>2134.3200000000002</v>
      </c>
      <c r="M18" s="64">
        <v>2134.3200000000002</v>
      </c>
      <c r="N18" s="64"/>
      <c r="O18" s="64">
        <v>0</v>
      </c>
      <c r="P18" s="64">
        <f t="shared" si="0"/>
        <v>0</v>
      </c>
      <c r="Q18" s="64"/>
      <c r="R18" s="64"/>
      <c r="S18" s="64"/>
    </row>
    <row r="19" spans="1:19" x14ac:dyDescent="0.25">
      <c r="A19">
        <v>145</v>
      </c>
      <c r="B19">
        <v>1</v>
      </c>
      <c r="C19" t="s">
        <v>637</v>
      </c>
      <c r="D19" t="s">
        <v>680</v>
      </c>
      <c r="E19" t="s">
        <v>585</v>
      </c>
      <c r="G19" t="s">
        <v>621</v>
      </c>
      <c r="I19" t="s">
        <v>195</v>
      </c>
      <c r="J19">
        <v>26</v>
      </c>
      <c r="K19" s="179">
        <v>0</v>
      </c>
      <c r="L19" s="64">
        <v>2171.08</v>
      </c>
      <c r="M19" s="64">
        <v>2171.08</v>
      </c>
      <c r="N19" s="64"/>
      <c r="O19" s="64">
        <v>0</v>
      </c>
      <c r="P19" s="64">
        <f t="shared" si="0"/>
        <v>0</v>
      </c>
      <c r="Q19" s="64"/>
      <c r="R19" s="64"/>
      <c r="S19" s="64"/>
    </row>
    <row r="20" spans="1:19" x14ac:dyDescent="0.25">
      <c r="A20">
        <v>145</v>
      </c>
      <c r="B20">
        <v>0</v>
      </c>
      <c r="C20" t="s">
        <v>637</v>
      </c>
      <c r="D20" t="s">
        <v>691</v>
      </c>
      <c r="E20" t="s">
        <v>585</v>
      </c>
      <c r="G20" t="s">
        <v>588</v>
      </c>
      <c r="I20" t="s">
        <v>195</v>
      </c>
      <c r="J20">
        <v>26</v>
      </c>
      <c r="K20" s="179">
        <v>0</v>
      </c>
      <c r="L20" s="64">
        <v>2675.49</v>
      </c>
      <c r="M20" s="64">
        <v>2675.49</v>
      </c>
      <c r="N20" s="64"/>
      <c r="O20" s="64">
        <v>0</v>
      </c>
      <c r="P20" s="64">
        <f t="shared" si="0"/>
        <v>0</v>
      </c>
      <c r="Q20" s="64"/>
      <c r="R20" s="64"/>
      <c r="S20" s="64"/>
    </row>
    <row r="21" spans="1:19" x14ac:dyDescent="0.25">
      <c r="A21">
        <v>288</v>
      </c>
      <c r="B21">
        <v>0</v>
      </c>
      <c r="C21" t="s">
        <v>613</v>
      </c>
      <c r="D21" t="s">
        <v>614</v>
      </c>
      <c r="E21" t="s">
        <v>585</v>
      </c>
      <c r="G21" t="s">
        <v>592</v>
      </c>
      <c r="I21" t="s">
        <v>195</v>
      </c>
      <c r="J21" t="s">
        <v>407</v>
      </c>
      <c r="K21" s="179">
        <v>0</v>
      </c>
      <c r="L21" s="64">
        <v>556.75</v>
      </c>
      <c r="M21" s="64">
        <v>0</v>
      </c>
      <c r="N21" s="64"/>
      <c r="O21" s="64">
        <v>0</v>
      </c>
      <c r="P21" s="64">
        <f t="shared" si="0"/>
        <v>556.75</v>
      </c>
      <c r="Q21" s="64"/>
      <c r="R21" s="64"/>
      <c r="S21" s="64"/>
    </row>
    <row r="22" spans="1:19" x14ac:dyDescent="0.25">
      <c r="A22">
        <v>410</v>
      </c>
      <c r="B22">
        <v>0</v>
      </c>
      <c r="C22" t="s">
        <v>613</v>
      </c>
      <c r="D22" t="s">
        <v>647</v>
      </c>
      <c r="E22" t="s">
        <v>585</v>
      </c>
      <c r="G22" t="s">
        <v>632</v>
      </c>
      <c r="I22" t="s">
        <v>195</v>
      </c>
      <c r="J22" t="s">
        <v>407</v>
      </c>
      <c r="K22" s="179">
        <v>0</v>
      </c>
      <c r="L22" s="64">
        <v>1191.03</v>
      </c>
      <c r="M22" s="64">
        <v>1191.03</v>
      </c>
      <c r="N22" s="64"/>
      <c r="O22" s="64">
        <v>0</v>
      </c>
      <c r="P22" s="64">
        <f t="shared" si="0"/>
        <v>0</v>
      </c>
      <c r="Q22" s="64"/>
      <c r="R22" s="64"/>
      <c r="S22" s="64"/>
    </row>
    <row r="23" spans="1:19" x14ac:dyDescent="0.25">
      <c r="A23">
        <v>616</v>
      </c>
      <c r="B23">
        <v>0</v>
      </c>
      <c r="C23" t="s">
        <v>692</v>
      </c>
      <c r="D23" t="s">
        <v>693</v>
      </c>
      <c r="E23" t="s">
        <v>585</v>
      </c>
      <c r="G23" t="s">
        <v>632</v>
      </c>
      <c r="I23" t="s">
        <v>188</v>
      </c>
      <c r="J23" t="s">
        <v>402</v>
      </c>
      <c r="K23" s="179">
        <v>1634.8</v>
      </c>
      <c r="L23" s="64">
        <v>1091.9000000000001</v>
      </c>
      <c r="M23" s="64">
        <v>1634.8</v>
      </c>
      <c r="N23" s="64"/>
      <c r="O23" s="64">
        <v>0</v>
      </c>
      <c r="P23" s="64">
        <f t="shared" si="0"/>
        <v>1091.8999999999999</v>
      </c>
      <c r="Q23" s="64"/>
      <c r="R23" s="64"/>
      <c r="S23" s="64"/>
    </row>
    <row r="24" spans="1:19" x14ac:dyDescent="0.25">
      <c r="A24">
        <v>610</v>
      </c>
      <c r="B24">
        <v>0</v>
      </c>
      <c r="C24" t="s">
        <v>692</v>
      </c>
      <c r="D24" t="s">
        <v>702</v>
      </c>
      <c r="E24" t="s">
        <v>598</v>
      </c>
      <c r="G24" t="s">
        <v>588</v>
      </c>
      <c r="I24" t="s">
        <v>188</v>
      </c>
      <c r="J24" t="s">
        <v>402</v>
      </c>
      <c r="K24" s="179">
        <v>1145.54</v>
      </c>
      <c r="L24" s="64">
        <v>2200</v>
      </c>
      <c r="M24" s="64">
        <v>2288.9699999999998</v>
      </c>
      <c r="N24" s="64"/>
      <c r="O24" s="64">
        <v>0</v>
      </c>
      <c r="P24" s="64">
        <f t="shared" si="0"/>
        <v>1056.5700000000002</v>
      </c>
      <c r="Q24" s="64"/>
      <c r="R24" s="64"/>
      <c r="S24" s="64"/>
    </row>
    <row r="25" spans="1:19" x14ac:dyDescent="0.25">
      <c r="A25">
        <v>200</v>
      </c>
      <c r="B25">
        <v>0</v>
      </c>
      <c r="C25" t="s">
        <v>627</v>
      </c>
      <c r="D25" t="s">
        <v>628</v>
      </c>
      <c r="E25" t="s">
        <v>585</v>
      </c>
      <c r="G25" t="s">
        <v>601</v>
      </c>
      <c r="I25" t="s">
        <v>188</v>
      </c>
      <c r="J25" t="s">
        <v>402</v>
      </c>
      <c r="K25" s="179">
        <v>113.57</v>
      </c>
      <c r="L25" s="64">
        <v>725.64</v>
      </c>
      <c r="M25" s="64">
        <v>839.21</v>
      </c>
      <c r="N25" s="64"/>
      <c r="O25" s="64">
        <v>0</v>
      </c>
      <c r="P25" s="64">
        <f t="shared" si="0"/>
        <v>0</v>
      </c>
      <c r="Q25" s="64"/>
      <c r="R25" s="64"/>
      <c r="S25" s="64"/>
    </row>
    <row r="26" spans="1:19" x14ac:dyDescent="0.25">
      <c r="A26">
        <v>200</v>
      </c>
      <c r="B26">
        <v>1</v>
      </c>
      <c r="C26" t="s">
        <v>627</v>
      </c>
      <c r="D26" t="s">
        <v>650</v>
      </c>
      <c r="E26" t="s">
        <v>585</v>
      </c>
      <c r="G26" t="s">
        <v>621</v>
      </c>
      <c r="I26" t="s">
        <v>188</v>
      </c>
      <c r="J26" t="s">
        <v>402</v>
      </c>
      <c r="K26" s="179">
        <v>298.7</v>
      </c>
      <c r="L26" s="64">
        <v>964.04</v>
      </c>
      <c r="M26" s="64">
        <v>474.38</v>
      </c>
      <c r="N26" s="64"/>
      <c r="O26" s="64">
        <v>0</v>
      </c>
      <c r="P26" s="64">
        <f t="shared" si="0"/>
        <v>788.36</v>
      </c>
      <c r="Q26" s="64"/>
      <c r="R26" s="64"/>
      <c r="S26" s="64"/>
    </row>
    <row r="27" spans="1:19" x14ac:dyDescent="0.25">
      <c r="A27">
        <v>710</v>
      </c>
      <c r="B27">
        <v>1</v>
      </c>
      <c r="C27" t="s">
        <v>655</v>
      </c>
      <c r="D27" t="s">
        <v>656</v>
      </c>
      <c r="E27" t="s">
        <v>657</v>
      </c>
      <c r="G27" t="s">
        <v>598</v>
      </c>
      <c r="I27" t="s">
        <v>188</v>
      </c>
      <c r="J27" t="s">
        <v>402</v>
      </c>
      <c r="K27" s="179">
        <v>595.46</v>
      </c>
      <c r="L27" s="64">
        <v>800</v>
      </c>
      <c r="M27" s="64">
        <v>595.46</v>
      </c>
      <c r="N27" s="64"/>
      <c r="O27" s="64">
        <v>0</v>
      </c>
      <c r="P27" s="64">
        <f t="shared" si="0"/>
        <v>800</v>
      </c>
      <c r="Q27" s="64"/>
      <c r="R27" s="64"/>
      <c r="S27" s="64"/>
    </row>
    <row r="28" spans="1:19" x14ac:dyDescent="0.25">
      <c r="A28">
        <v>710</v>
      </c>
      <c r="B28">
        <v>2</v>
      </c>
      <c r="C28" t="s">
        <v>655</v>
      </c>
      <c r="D28" t="s">
        <v>665</v>
      </c>
      <c r="E28" t="s">
        <v>595</v>
      </c>
      <c r="G28" t="s">
        <v>601</v>
      </c>
      <c r="I28" t="s">
        <v>188</v>
      </c>
      <c r="J28" t="s">
        <v>402</v>
      </c>
      <c r="K28" s="179">
        <v>942.32</v>
      </c>
      <c r="L28" s="64">
        <v>800</v>
      </c>
      <c r="M28" s="64">
        <v>942.32</v>
      </c>
      <c r="N28" s="64"/>
      <c r="O28" s="64">
        <v>0</v>
      </c>
      <c r="P28" s="64">
        <f t="shared" si="0"/>
        <v>800.00000000000011</v>
      </c>
      <c r="Q28" s="64"/>
      <c r="R28" s="64"/>
      <c r="S28" s="64"/>
    </row>
    <row r="29" spans="1:19" x14ac:dyDescent="0.25">
      <c r="A29">
        <v>180</v>
      </c>
      <c r="B29">
        <v>0</v>
      </c>
      <c r="C29" t="s">
        <v>604</v>
      </c>
      <c r="D29" t="s">
        <v>605</v>
      </c>
      <c r="E29" t="s">
        <v>595</v>
      </c>
      <c r="G29" t="s">
        <v>601</v>
      </c>
      <c r="I29" t="s">
        <v>188</v>
      </c>
      <c r="J29" t="s">
        <v>402</v>
      </c>
      <c r="K29" s="179">
        <v>0</v>
      </c>
      <c r="L29" s="64">
        <v>349.99</v>
      </c>
      <c r="M29" s="64">
        <v>349.99</v>
      </c>
      <c r="N29" s="64"/>
      <c r="O29" s="64">
        <v>0</v>
      </c>
      <c r="P29" s="64">
        <f t="shared" si="0"/>
        <v>0</v>
      </c>
      <c r="Q29" s="64"/>
      <c r="R29" s="64"/>
      <c r="S29" s="64"/>
    </row>
    <row r="30" spans="1:19" x14ac:dyDescent="0.25">
      <c r="A30">
        <v>215</v>
      </c>
      <c r="B30">
        <v>0</v>
      </c>
      <c r="C30" t="s">
        <v>653</v>
      </c>
      <c r="D30" t="s">
        <v>654</v>
      </c>
      <c r="E30" t="s">
        <v>585</v>
      </c>
      <c r="G30" t="s">
        <v>634</v>
      </c>
      <c r="I30" t="s">
        <v>188</v>
      </c>
      <c r="J30" t="s">
        <v>402</v>
      </c>
      <c r="K30" s="179">
        <v>402.6</v>
      </c>
      <c r="L30" s="64">
        <v>931.57</v>
      </c>
      <c r="M30" s="64">
        <v>718.58</v>
      </c>
      <c r="N30" s="64"/>
      <c r="O30" s="64">
        <v>402.6</v>
      </c>
      <c r="P30" s="64">
        <f t="shared" si="0"/>
        <v>212.99</v>
      </c>
      <c r="Q30" s="64"/>
      <c r="R30" s="64"/>
      <c r="S30" s="64"/>
    </row>
    <row r="31" spans="1:19" x14ac:dyDescent="0.25">
      <c r="A31">
        <v>40</v>
      </c>
      <c r="B31">
        <v>0</v>
      </c>
      <c r="C31" t="s">
        <v>583</v>
      </c>
      <c r="D31" t="s">
        <v>584</v>
      </c>
      <c r="E31" t="s">
        <v>585</v>
      </c>
      <c r="G31" t="s">
        <v>585</v>
      </c>
      <c r="I31" t="s">
        <v>188</v>
      </c>
      <c r="J31" t="s">
        <v>402</v>
      </c>
      <c r="K31" s="179">
        <v>22.35</v>
      </c>
      <c r="L31" s="64">
        <v>0</v>
      </c>
      <c r="M31" s="64">
        <v>22.35</v>
      </c>
      <c r="N31" s="64"/>
      <c r="O31" s="64">
        <v>0</v>
      </c>
      <c r="P31" s="64">
        <f t="shared" si="0"/>
        <v>0</v>
      </c>
      <c r="Q31" s="64"/>
      <c r="R31" s="64"/>
      <c r="S31" s="64"/>
    </row>
    <row r="32" spans="1:19" x14ac:dyDescent="0.25">
      <c r="A32">
        <v>890</v>
      </c>
      <c r="B32">
        <v>0</v>
      </c>
      <c r="C32" t="s">
        <v>583</v>
      </c>
      <c r="D32" t="s">
        <v>660</v>
      </c>
      <c r="E32" t="s">
        <v>591</v>
      </c>
      <c r="G32" t="s">
        <v>601</v>
      </c>
      <c r="I32" t="s">
        <v>188</v>
      </c>
      <c r="J32" t="s">
        <v>402</v>
      </c>
      <c r="K32" s="179">
        <v>1500</v>
      </c>
      <c r="L32" s="64">
        <v>0</v>
      </c>
      <c r="M32" s="64">
        <v>0</v>
      </c>
      <c r="N32" s="64"/>
      <c r="O32" s="64">
        <v>1500</v>
      </c>
      <c r="P32" s="64">
        <f t="shared" si="0"/>
        <v>0</v>
      </c>
      <c r="Q32" s="64"/>
      <c r="R32" s="64"/>
      <c r="S32" s="64"/>
    </row>
    <row r="33" spans="1:19" x14ac:dyDescent="0.25">
      <c r="A33">
        <v>840</v>
      </c>
      <c r="B33">
        <v>0</v>
      </c>
      <c r="C33" t="s">
        <v>593</v>
      </c>
      <c r="D33" t="s">
        <v>594</v>
      </c>
      <c r="E33" t="s">
        <v>595</v>
      </c>
      <c r="G33" t="s">
        <v>588</v>
      </c>
      <c r="I33" t="s">
        <v>188</v>
      </c>
      <c r="J33" t="s">
        <v>402</v>
      </c>
      <c r="K33" s="179">
        <v>147.68</v>
      </c>
      <c r="L33" s="64">
        <v>0</v>
      </c>
      <c r="M33" s="64">
        <v>147.68</v>
      </c>
      <c r="N33" s="64"/>
      <c r="O33" s="64">
        <v>0</v>
      </c>
      <c r="P33" s="64">
        <f t="shared" si="0"/>
        <v>0</v>
      </c>
      <c r="Q33" s="64"/>
      <c r="R33" s="64"/>
      <c r="S33" s="64"/>
    </row>
    <row r="34" spans="1:19" x14ac:dyDescent="0.25">
      <c r="A34">
        <v>940</v>
      </c>
      <c r="B34">
        <v>0</v>
      </c>
      <c r="C34" t="s">
        <v>593</v>
      </c>
      <c r="D34" t="s">
        <v>596</v>
      </c>
      <c r="E34" t="s">
        <v>591</v>
      </c>
      <c r="G34" t="s">
        <v>595</v>
      </c>
      <c r="I34" t="s">
        <v>188</v>
      </c>
      <c r="J34" t="s">
        <v>402</v>
      </c>
      <c r="K34" s="179">
        <v>25</v>
      </c>
      <c r="L34" s="64">
        <v>134.99</v>
      </c>
      <c r="M34" s="64">
        <v>25</v>
      </c>
      <c r="N34" s="64"/>
      <c r="O34" s="64">
        <v>0</v>
      </c>
      <c r="P34" s="64">
        <f t="shared" si="0"/>
        <v>134.99</v>
      </c>
      <c r="Q34" s="64"/>
      <c r="R34" s="64"/>
      <c r="S34" s="64"/>
    </row>
    <row r="35" spans="1:19" x14ac:dyDescent="0.25">
      <c r="A35">
        <v>223</v>
      </c>
      <c r="B35">
        <v>0</v>
      </c>
      <c r="C35" t="s">
        <v>593</v>
      </c>
      <c r="D35" t="s">
        <v>597</v>
      </c>
      <c r="E35" t="s">
        <v>585</v>
      </c>
      <c r="G35" t="s">
        <v>598</v>
      </c>
      <c r="I35" t="s">
        <v>188</v>
      </c>
      <c r="J35" t="s">
        <v>402</v>
      </c>
      <c r="K35" s="179">
        <v>0</v>
      </c>
      <c r="L35" s="64">
        <v>201.88</v>
      </c>
      <c r="M35" s="64">
        <v>0</v>
      </c>
      <c r="N35" s="64"/>
      <c r="O35" s="64">
        <v>0</v>
      </c>
      <c r="P35" s="64">
        <f t="shared" ref="P35:P66" si="1">K35+L35-M35+N35-O35</f>
        <v>201.88</v>
      </c>
      <c r="Q35" s="64"/>
      <c r="R35" s="64"/>
      <c r="S35" s="64"/>
    </row>
    <row r="36" spans="1:19" x14ac:dyDescent="0.25">
      <c r="A36">
        <v>530</v>
      </c>
      <c r="B36">
        <v>0</v>
      </c>
      <c r="C36" t="s">
        <v>593</v>
      </c>
      <c r="D36" t="s">
        <v>626</v>
      </c>
      <c r="E36" t="s">
        <v>592</v>
      </c>
      <c r="G36" t="s">
        <v>588</v>
      </c>
      <c r="I36" t="s">
        <v>188</v>
      </c>
      <c r="J36" t="s">
        <v>402</v>
      </c>
      <c r="K36" s="179">
        <v>329.74</v>
      </c>
      <c r="L36" s="64">
        <v>491.26</v>
      </c>
      <c r="M36" s="64">
        <v>689.45</v>
      </c>
      <c r="N36" s="64"/>
      <c r="O36" s="64">
        <v>0</v>
      </c>
      <c r="P36" s="64">
        <f t="shared" si="1"/>
        <v>131.54999999999995</v>
      </c>
      <c r="Q36" s="64"/>
      <c r="R36" s="64"/>
      <c r="S36" s="64"/>
    </row>
    <row r="37" spans="1:19" x14ac:dyDescent="0.25">
      <c r="A37">
        <v>815</v>
      </c>
      <c r="B37">
        <v>0</v>
      </c>
      <c r="C37" t="s">
        <v>593</v>
      </c>
      <c r="D37" t="s">
        <v>673</v>
      </c>
      <c r="E37" t="s">
        <v>595</v>
      </c>
      <c r="G37" t="s">
        <v>601</v>
      </c>
      <c r="I37" t="s">
        <v>188</v>
      </c>
      <c r="J37" t="s">
        <v>402</v>
      </c>
      <c r="K37" s="179">
        <v>0</v>
      </c>
      <c r="L37" s="64">
        <v>2013</v>
      </c>
      <c r="M37" s="64">
        <v>2013</v>
      </c>
      <c r="N37" s="64"/>
      <c r="O37" s="64">
        <v>0</v>
      </c>
      <c r="P37" s="64">
        <f t="shared" si="1"/>
        <v>0</v>
      </c>
      <c r="Q37" s="64"/>
      <c r="R37" s="64"/>
      <c r="S37" s="64"/>
    </row>
    <row r="38" spans="1:19" x14ac:dyDescent="0.25">
      <c r="A38">
        <v>890</v>
      </c>
      <c r="B38">
        <v>1</v>
      </c>
      <c r="C38" t="s">
        <v>599</v>
      </c>
      <c r="D38" t="s">
        <v>600</v>
      </c>
      <c r="E38" t="s">
        <v>591</v>
      </c>
      <c r="G38" t="s">
        <v>601</v>
      </c>
      <c r="I38" t="s">
        <v>188</v>
      </c>
      <c r="J38" t="s">
        <v>402</v>
      </c>
      <c r="K38" s="179">
        <v>255</v>
      </c>
      <c r="L38" s="64">
        <v>0</v>
      </c>
      <c r="M38" s="64">
        <v>255</v>
      </c>
      <c r="N38" s="64"/>
      <c r="O38" s="64">
        <v>0</v>
      </c>
      <c r="P38" s="64">
        <f t="shared" si="1"/>
        <v>0</v>
      </c>
      <c r="Q38" s="64"/>
      <c r="R38" s="64"/>
      <c r="S38" s="64"/>
    </row>
    <row r="39" spans="1:19" x14ac:dyDescent="0.25">
      <c r="A39">
        <v>60</v>
      </c>
      <c r="B39">
        <v>0</v>
      </c>
      <c r="C39" t="s">
        <v>767</v>
      </c>
      <c r="D39" t="s">
        <v>768</v>
      </c>
      <c r="E39" t="s">
        <v>585</v>
      </c>
      <c r="G39" t="s">
        <v>585</v>
      </c>
      <c r="I39" t="s">
        <v>198</v>
      </c>
      <c r="J39" t="s">
        <v>403</v>
      </c>
      <c r="K39" s="179">
        <v>1300.96</v>
      </c>
      <c r="L39" s="64">
        <v>16000</v>
      </c>
      <c r="M39" s="64">
        <v>14554.05</v>
      </c>
      <c r="N39" s="64"/>
      <c r="O39" s="64">
        <v>0</v>
      </c>
      <c r="P39" s="64">
        <f t="shared" si="1"/>
        <v>2746.91</v>
      </c>
      <c r="Q39" s="64"/>
      <c r="R39" s="64"/>
      <c r="S39" s="64"/>
    </row>
    <row r="40" spans="1:19" x14ac:dyDescent="0.25">
      <c r="A40">
        <v>80</v>
      </c>
      <c r="B40">
        <v>0</v>
      </c>
      <c r="C40" t="s">
        <v>663</v>
      </c>
      <c r="D40" t="s">
        <v>664</v>
      </c>
      <c r="E40" t="s">
        <v>585</v>
      </c>
      <c r="G40" t="s">
        <v>601</v>
      </c>
      <c r="I40" t="s">
        <v>198</v>
      </c>
      <c r="J40" t="s">
        <v>403</v>
      </c>
      <c r="K40" s="179">
        <v>0</v>
      </c>
      <c r="L40" s="64">
        <v>1687.5</v>
      </c>
      <c r="M40" s="64">
        <v>1687.5</v>
      </c>
      <c r="N40" s="64"/>
      <c r="O40" s="64">
        <v>0</v>
      </c>
      <c r="P40" s="64">
        <f t="shared" si="1"/>
        <v>0</v>
      </c>
      <c r="Q40" s="64"/>
      <c r="R40" s="64"/>
      <c r="S40" s="64"/>
    </row>
    <row r="41" spans="1:19" x14ac:dyDescent="0.25">
      <c r="A41">
        <v>490</v>
      </c>
      <c r="B41">
        <v>5</v>
      </c>
      <c r="C41" t="s">
        <v>602</v>
      </c>
      <c r="D41" t="s">
        <v>603</v>
      </c>
      <c r="E41" t="s">
        <v>592</v>
      </c>
      <c r="G41" t="s">
        <v>588</v>
      </c>
      <c r="I41" t="s">
        <v>188</v>
      </c>
      <c r="J41" t="s">
        <v>403</v>
      </c>
      <c r="K41" s="179">
        <v>0</v>
      </c>
      <c r="L41" s="64">
        <v>281.68</v>
      </c>
      <c r="M41" s="64">
        <v>151.6</v>
      </c>
      <c r="N41" s="64"/>
      <c r="O41" s="64">
        <v>0</v>
      </c>
      <c r="P41" s="64">
        <f t="shared" si="1"/>
        <v>130.08000000000001</v>
      </c>
      <c r="Q41" s="64"/>
      <c r="R41" s="64"/>
      <c r="S41" s="64"/>
    </row>
    <row r="42" spans="1:19" x14ac:dyDescent="0.25">
      <c r="A42">
        <v>230</v>
      </c>
      <c r="B42">
        <v>0</v>
      </c>
      <c r="C42" t="s">
        <v>602</v>
      </c>
      <c r="D42" t="s">
        <v>718</v>
      </c>
      <c r="E42" t="s">
        <v>585</v>
      </c>
      <c r="G42" t="s">
        <v>588</v>
      </c>
      <c r="I42" t="s">
        <v>188</v>
      </c>
      <c r="J42" t="s">
        <v>403</v>
      </c>
      <c r="K42" s="179">
        <v>774.2</v>
      </c>
      <c r="L42" s="64">
        <v>3814.32</v>
      </c>
      <c r="M42" s="64">
        <v>3841.19</v>
      </c>
      <c r="N42" s="64"/>
      <c r="O42" s="64">
        <v>52.48</v>
      </c>
      <c r="P42" s="64">
        <f t="shared" si="1"/>
        <v>694.85000000000036</v>
      </c>
      <c r="Q42" s="64"/>
      <c r="R42" s="64"/>
      <c r="S42" s="64"/>
    </row>
    <row r="43" spans="1:19" x14ac:dyDescent="0.25">
      <c r="A43">
        <v>950</v>
      </c>
      <c r="B43">
        <v>0</v>
      </c>
      <c r="C43" t="s">
        <v>651</v>
      </c>
      <c r="D43" t="s">
        <v>652</v>
      </c>
      <c r="E43" t="s">
        <v>591</v>
      </c>
      <c r="G43" t="s">
        <v>595</v>
      </c>
      <c r="I43" t="s">
        <v>188</v>
      </c>
      <c r="J43" t="s">
        <v>403</v>
      </c>
      <c r="K43" s="179">
        <v>818.77</v>
      </c>
      <c r="L43" s="64">
        <v>476.27</v>
      </c>
      <c r="M43" s="64">
        <v>860.68</v>
      </c>
      <c r="N43" s="64"/>
      <c r="O43" s="64">
        <v>323.91000000000003</v>
      </c>
      <c r="P43" s="64">
        <f t="shared" si="1"/>
        <v>110.44999999999999</v>
      </c>
      <c r="Q43" s="64"/>
      <c r="R43" s="64"/>
      <c r="S43" s="64"/>
    </row>
    <row r="44" spans="1:19" x14ac:dyDescent="0.25">
      <c r="A44">
        <v>490</v>
      </c>
      <c r="B44">
        <v>0</v>
      </c>
      <c r="C44" t="s">
        <v>651</v>
      </c>
      <c r="D44" t="s">
        <v>672</v>
      </c>
      <c r="E44" t="s">
        <v>592</v>
      </c>
      <c r="G44" t="s">
        <v>588</v>
      </c>
      <c r="I44" t="s">
        <v>188</v>
      </c>
      <c r="J44" t="s">
        <v>403</v>
      </c>
      <c r="K44" s="179">
        <v>0</v>
      </c>
      <c r="L44" s="64">
        <v>1950.99</v>
      </c>
      <c r="M44" s="64">
        <v>1669.72</v>
      </c>
      <c r="N44" s="64"/>
      <c r="O44" s="64">
        <v>0</v>
      </c>
      <c r="P44" s="64">
        <f t="shared" si="1"/>
        <v>281.27</v>
      </c>
      <c r="Q44" s="64"/>
      <c r="R44" s="64"/>
      <c r="S44" s="64"/>
    </row>
    <row r="45" spans="1:19" x14ac:dyDescent="0.25">
      <c r="A45">
        <v>230</v>
      </c>
      <c r="B45">
        <v>1</v>
      </c>
      <c r="C45" t="s">
        <v>651</v>
      </c>
      <c r="D45" t="s">
        <v>720</v>
      </c>
      <c r="E45" t="s">
        <v>585</v>
      </c>
      <c r="G45" t="s">
        <v>588</v>
      </c>
      <c r="I45" t="s">
        <v>188</v>
      </c>
      <c r="J45" t="s">
        <v>403</v>
      </c>
      <c r="K45" s="179">
        <v>385.19</v>
      </c>
      <c r="L45" s="64">
        <v>4728.8500000000004</v>
      </c>
      <c r="M45" s="64">
        <v>4007.29</v>
      </c>
      <c r="N45" s="64"/>
      <c r="O45" s="64">
        <v>230.65</v>
      </c>
      <c r="P45" s="64">
        <f t="shared" si="1"/>
        <v>876.1</v>
      </c>
      <c r="Q45" s="64"/>
      <c r="R45" s="64"/>
      <c r="S45" s="64"/>
    </row>
    <row r="46" spans="1:19" x14ac:dyDescent="0.25">
      <c r="A46">
        <v>230</v>
      </c>
      <c r="B46">
        <v>4</v>
      </c>
      <c r="C46" t="s">
        <v>586</v>
      </c>
      <c r="D46" t="s">
        <v>587</v>
      </c>
      <c r="E46" t="s">
        <v>585</v>
      </c>
      <c r="G46" t="s">
        <v>588</v>
      </c>
      <c r="I46" t="s">
        <v>188</v>
      </c>
      <c r="J46" t="s">
        <v>403</v>
      </c>
      <c r="K46" s="179">
        <v>35.58</v>
      </c>
      <c r="L46" s="64">
        <v>58.6</v>
      </c>
      <c r="M46" s="64">
        <v>94.18</v>
      </c>
      <c r="N46" s="64"/>
      <c r="O46" s="64">
        <v>0</v>
      </c>
      <c r="P46" s="64">
        <f t="shared" si="1"/>
        <v>0</v>
      </c>
      <c r="Q46" s="64"/>
      <c r="R46" s="64"/>
      <c r="S46" s="64"/>
    </row>
    <row r="47" spans="1:19" x14ac:dyDescent="0.25">
      <c r="A47">
        <v>650</v>
      </c>
      <c r="B47">
        <v>0</v>
      </c>
      <c r="C47" t="s">
        <v>586</v>
      </c>
      <c r="D47" t="s">
        <v>685</v>
      </c>
      <c r="E47" t="s">
        <v>619</v>
      </c>
      <c r="G47" t="s">
        <v>585</v>
      </c>
      <c r="I47" t="s">
        <v>188</v>
      </c>
      <c r="J47" t="s">
        <v>403</v>
      </c>
      <c r="K47" s="179">
        <v>459</v>
      </c>
      <c r="L47" s="64">
        <v>1812.64</v>
      </c>
      <c r="M47" s="64">
        <v>1927.92</v>
      </c>
      <c r="N47" s="64"/>
      <c r="O47" s="64">
        <v>28.59</v>
      </c>
      <c r="P47" s="64">
        <f t="shared" si="1"/>
        <v>315.13000000000028</v>
      </c>
      <c r="Q47" s="64"/>
      <c r="R47" s="64"/>
      <c r="S47" s="64"/>
    </row>
    <row r="48" spans="1:19" x14ac:dyDescent="0.25">
      <c r="A48">
        <v>230</v>
      </c>
      <c r="B48">
        <v>2</v>
      </c>
      <c r="C48" t="s">
        <v>686</v>
      </c>
      <c r="D48" t="s">
        <v>687</v>
      </c>
      <c r="E48" t="s">
        <v>585</v>
      </c>
      <c r="G48" t="s">
        <v>588</v>
      </c>
      <c r="I48" t="s">
        <v>188</v>
      </c>
      <c r="J48" t="s">
        <v>403</v>
      </c>
      <c r="K48" s="179">
        <v>502.46</v>
      </c>
      <c r="L48" s="64">
        <v>1795.27</v>
      </c>
      <c r="M48" s="64">
        <v>1919.82</v>
      </c>
      <c r="N48" s="64"/>
      <c r="O48" s="64">
        <v>8.6999999999999993</v>
      </c>
      <c r="P48" s="64">
        <f t="shared" si="1"/>
        <v>369.21000000000009</v>
      </c>
      <c r="Q48" s="64"/>
      <c r="R48" s="64"/>
      <c r="S48" s="64"/>
    </row>
    <row r="49" spans="1:19" x14ac:dyDescent="0.25">
      <c r="A49">
        <v>490</v>
      </c>
      <c r="B49">
        <v>1</v>
      </c>
      <c r="C49" t="s">
        <v>686</v>
      </c>
      <c r="D49" t="s">
        <v>719</v>
      </c>
      <c r="E49" t="s">
        <v>592</v>
      </c>
      <c r="G49" t="s">
        <v>588</v>
      </c>
      <c r="I49" t="s">
        <v>188</v>
      </c>
      <c r="J49" t="s">
        <v>403</v>
      </c>
      <c r="K49" s="179">
        <v>300.27999999999997</v>
      </c>
      <c r="L49" s="64">
        <v>4478.1000000000004</v>
      </c>
      <c r="M49" s="64">
        <v>3116.33</v>
      </c>
      <c r="N49" s="64"/>
      <c r="O49" s="64">
        <v>68.489999999999995</v>
      </c>
      <c r="P49" s="64">
        <f t="shared" si="1"/>
        <v>1593.5600000000002</v>
      </c>
      <c r="Q49" s="64"/>
      <c r="R49" s="64"/>
      <c r="S49" s="64"/>
    </row>
    <row r="50" spans="1:19" x14ac:dyDescent="0.25">
      <c r="A50">
        <v>230</v>
      </c>
      <c r="B50">
        <v>8</v>
      </c>
      <c r="C50" t="s">
        <v>681</v>
      </c>
      <c r="D50" t="s">
        <v>682</v>
      </c>
      <c r="E50" t="s">
        <v>585</v>
      </c>
      <c r="G50" t="s">
        <v>588</v>
      </c>
      <c r="I50" t="s">
        <v>188</v>
      </c>
      <c r="J50" t="s">
        <v>404</v>
      </c>
      <c r="K50" s="179">
        <v>418.67</v>
      </c>
      <c r="L50" s="64">
        <v>1811.52</v>
      </c>
      <c r="M50" s="64">
        <v>1871.68</v>
      </c>
      <c r="N50" s="64"/>
      <c r="O50" s="64">
        <v>0</v>
      </c>
      <c r="P50" s="64">
        <f t="shared" si="1"/>
        <v>358.51</v>
      </c>
      <c r="Q50" s="64"/>
      <c r="R50" s="64"/>
      <c r="S50" s="64"/>
    </row>
    <row r="51" spans="1:19" x14ac:dyDescent="0.25">
      <c r="A51">
        <v>210</v>
      </c>
      <c r="B51">
        <v>0</v>
      </c>
      <c r="C51" t="s">
        <v>640</v>
      </c>
      <c r="D51" t="s">
        <v>641</v>
      </c>
      <c r="E51" t="s">
        <v>585</v>
      </c>
      <c r="G51" t="s">
        <v>585</v>
      </c>
      <c r="I51" t="s">
        <v>188</v>
      </c>
      <c r="J51" t="s">
        <v>404</v>
      </c>
      <c r="K51" s="179">
        <v>0</v>
      </c>
      <c r="L51" s="64">
        <v>1046</v>
      </c>
      <c r="M51" s="64">
        <v>0</v>
      </c>
      <c r="N51" s="64"/>
      <c r="O51" s="64">
        <v>0</v>
      </c>
      <c r="P51" s="64">
        <f t="shared" si="1"/>
        <v>1046</v>
      </c>
      <c r="Q51" s="64"/>
      <c r="R51" s="64"/>
      <c r="S51" s="64"/>
    </row>
    <row r="52" spans="1:19" x14ac:dyDescent="0.25">
      <c r="A52">
        <v>710</v>
      </c>
      <c r="B52">
        <v>0</v>
      </c>
      <c r="C52" t="s">
        <v>676</v>
      </c>
      <c r="D52" t="s">
        <v>677</v>
      </c>
      <c r="E52" t="s">
        <v>657</v>
      </c>
      <c r="G52" t="s">
        <v>598</v>
      </c>
      <c r="I52" t="s">
        <v>188</v>
      </c>
      <c r="J52" t="s">
        <v>403</v>
      </c>
      <c r="K52" s="179">
        <v>641.15</v>
      </c>
      <c r="L52" s="64">
        <v>1492.05</v>
      </c>
      <c r="M52" s="64">
        <v>1869.53</v>
      </c>
      <c r="N52" s="64"/>
      <c r="O52" s="64">
        <v>0</v>
      </c>
      <c r="P52" s="64">
        <f t="shared" si="1"/>
        <v>263.66999999999985</v>
      </c>
      <c r="Q52" s="64"/>
      <c r="R52" s="64"/>
      <c r="S52" s="64"/>
    </row>
    <row r="53" spans="1:19" x14ac:dyDescent="0.25">
      <c r="A53">
        <v>390</v>
      </c>
      <c r="B53">
        <v>0</v>
      </c>
      <c r="C53" t="s">
        <v>761</v>
      </c>
      <c r="D53" t="s">
        <v>762</v>
      </c>
      <c r="E53" t="s">
        <v>592</v>
      </c>
      <c r="G53" t="s">
        <v>588</v>
      </c>
      <c r="I53" t="s">
        <v>188</v>
      </c>
      <c r="J53" t="s">
        <v>403</v>
      </c>
      <c r="K53" s="179">
        <v>707.49</v>
      </c>
      <c r="L53" s="64">
        <v>12237.18</v>
      </c>
      <c r="M53" s="64">
        <v>8948.39</v>
      </c>
      <c r="N53" s="64"/>
      <c r="O53" s="64">
        <v>24.29</v>
      </c>
      <c r="P53" s="64">
        <f t="shared" si="1"/>
        <v>3971.9900000000007</v>
      </c>
      <c r="Q53" s="64"/>
      <c r="R53" s="64"/>
      <c r="S53" s="64"/>
    </row>
    <row r="54" spans="1:19" x14ac:dyDescent="0.25">
      <c r="A54">
        <v>690</v>
      </c>
      <c r="B54">
        <v>0</v>
      </c>
      <c r="C54" t="s">
        <v>689</v>
      </c>
      <c r="D54" t="s">
        <v>690</v>
      </c>
      <c r="E54" t="s">
        <v>657</v>
      </c>
      <c r="G54" t="s">
        <v>598</v>
      </c>
      <c r="I54" t="s">
        <v>188</v>
      </c>
      <c r="J54" t="s">
        <v>403</v>
      </c>
      <c r="K54" s="179">
        <v>0</v>
      </c>
      <c r="L54" s="64">
        <v>2530.3200000000002</v>
      </c>
      <c r="M54" s="64">
        <v>2058.58</v>
      </c>
      <c r="N54" s="64"/>
      <c r="O54" s="64">
        <v>0</v>
      </c>
      <c r="P54" s="64">
        <f t="shared" si="1"/>
        <v>471.74000000000024</v>
      </c>
      <c r="Q54" s="64"/>
      <c r="R54" s="64"/>
      <c r="S54" s="64"/>
    </row>
    <row r="55" spans="1:19" x14ac:dyDescent="0.25">
      <c r="A55">
        <v>85</v>
      </c>
      <c r="B55">
        <v>1</v>
      </c>
      <c r="C55" t="s">
        <v>658</v>
      </c>
      <c r="D55" t="s">
        <v>659</v>
      </c>
      <c r="E55" t="s">
        <v>585</v>
      </c>
      <c r="G55" t="s">
        <v>632</v>
      </c>
      <c r="I55" t="s">
        <v>198</v>
      </c>
      <c r="J55" t="s">
        <v>403</v>
      </c>
      <c r="K55" s="179">
        <v>0</v>
      </c>
      <c r="L55" s="64">
        <v>1459.12</v>
      </c>
      <c r="M55" s="64">
        <v>1459.12</v>
      </c>
      <c r="N55" s="64"/>
      <c r="O55" s="64">
        <v>0</v>
      </c>
      <c r="P55" s="64">
        <f t="shared" si="1"/>
        <v>0</v>
      </c>
      <c r="Q55" s="64"/>
      <c r="R55" s="64"/>
      <c r="S55" s="64"/>
    </row>
    <row r="56" spans="1:19" x14ac:dyDescent="0.25">
      <c r="A56">
        <v>85</v>
      </c>
      <c r="B56">
        <v>0</v>
      </c>
      <c r="C56" t="s">
        <v>658</v>
      </c>
      <c r="D56" t="s">
        <v>708</v>
      </c>
      <c r="E56" t="s">
        <v>634</v>
      </c>
      <c r="G56" t="s">
        <v>585</v>
      </c>
      <c r="I56" t="s">
        <v>198</v>
      </c>
      <c r="J56" t="s">
        <v>403</v>
      </c>
      <c r="K56" s="179">
        <v>762.5</v>
      </c>
      <c r="L56" s="64">
        <v>2684</v>
      </c>
      <c r="M56" s="64">
        <v>2836.5</v>
      </c>
      <c r="N56" s="64"/>
      <c r="O56" s="64">
        <v>0</v>
      </c>
      <c r="P56" s="64">
        <f t="shared" si="1"/>
        <v>610</v>
      </c>
      <c r="Q56" s="64"/>
      <c r="R56" s="64"/>
      <c r="S56" s="64"/>
    </row>
    <row r="57" spans="1:19" x14ac:dyDescent="0.25">
      <c r="A57">
        <v>251</v>
      </c>
      <c r="B57">
        <v>0</v>
      </c>
      <c r="C57" t="s">
        <v>658</v>
      </c>
      <c r="D57" t="s">
        <v>766</v>
      </c>
      <c r="E57" t="s">
        <v>585</v>
      </c>
      <c r="G57" t="s">
        <v>601</v>
      </c>
      <c r="I57" t="s">
        <v>198</v>
      </c>
      <c r="J57" t="s">
        <v>403</v>
      </c>
      <c r="K57" s="179">
        <v>16779.400000000001</v>
      </c>
      <c r="L57" s="64">
        <v>0</v>
      </c>
      <c r="M57" s="64">
        <v>12695.59</v>
      </c>
      <c r="N57" s="64"/>
      <c r="O57" s="64">
        <v>0</v>
      </c>
      <c r="P57" s="64">
        <f t="shared" si="1"/>
        <v>4083.8100000000013</v>
      </c>
      <c r="Q57" s="64"/>
      <c r="R57" s="64"/>
      <c r="S57" s="64"/>
    </row>
    <row r="58" spans="1:19" x14ac:dyDescent="0.25">
      <c r="A58">
        <v>380</v>
      </c>
      <c r="B58">
        <v>0</v>
      </c>
      <c r="C58" t="s">
        <v>753</v>
      </c>
      <c r="D58" t="s">
        <v>754</v>
      </c>
      <c r="E58" t="s">
        <v>585</v>
      </c>
      <c r="G58" t="s">
        <v>619</v>
      </c>
      <c r="I58" t="s">
        <v>198</v>
      </c>
      <c r="J58" t="s">
        <v>403</v>
      </c>
      <c r="K58" s="179">
        <v>7900.46</v>
      </c>
      <c r="L58" s="64">
        <v>2437.5</v>
      </c>
      <c r="M58" s="64">
        <v>2419.63</v>
      </c>
      <c r="N58" s="64"/>
      <c r="O58" s="64">
        <v>0</v>
      </c>
      <c r="P58" s="64">
        <f t="shared" si="1"/>
        <v>7918.329999999999</v>
      </c>
      <c r="Q58" s="64"/>
      <c r="R58" s="64"/>
      <c r="S58" s="64"/>
    </row>
    <row r="59" spans="1:19" x14ac:dyDescent="0.25">
      <c r="A59">
        <v>420</v>
      </c>
      <c r="B59">
        <v>0</v>
      </c>
      <c r="C59" t="s">
        <v>753</v>
      </c>
      <c r="D59" t="s">
        <v>765</v>
      </c>
      <c r="E59" t="s">
        <v>634</v>
      </c>
      <c r="G59" t="s">
        <v>585</v>
      </c>
      <c r="I59" t="s">
        <v>198</v>
      </c>
      <c r="J59" t="s">
        <v>403</v>
      </c>
      <c r="K59" s="179">
        <v>4853.16</v>
      </c>
      <c r="L59" s="64">
        <v>10784.8</v>
      </c>
      <c r="M59" s="64">
        <v>15637.96</v>
      </c>
      <c r="N59" s="64"/>
      <c r="O59" s="64">
        <v>0</v>
      </c>
      <c r="P59" s="64">
        <f t="shared" si="1"/>
        <v>0</v>
      </c>
      <c r="Q59" s="64"/>
      <c r="R59" s="64"/>
      <c r="S59" s="64"/>
    </row>
    <row r="60" spans="1:19" x14ac:dyDescent="0.25">
      <c r="A60">
        <v>230</v>
      </c>
      <c r="B60">
        <v>11</v>
      </c>
      <c r="C60" t="s">
        <v>737</v>
      </c>
      <c r="D60" t="s">
        <v>738</v>
      </c>
      <c r="E60" t="s">
        <v>585</v>
      </c>
      <c r="G60" t="s">
        <v>632</v>
      </c>
      <c r="I60" t="s">
        <v>188</v>
      </c>
      <c r="J60" t="s">
        <v>403</v>
      </c>
      <c r="K60" s="179">
        <v>552.9</v>
      </c>
      <c r="L60" s="64">
        <v>6049.59</v>
      </c>
      <c r="M60" s="64">
        <v>6012.4</v>
      </c>
      <c r="N60" s="64"/>
      <c r="O60" s="64">
        <v>0</v>
      </c>
      <c r="P60" s="64">
        <f t="shared" si="1"/>
        <v>590.09000000000015</v>
      </c>
      <c r="Q60" s="64"/>
      <c r="R60" s="64"/>
      <c r="S60" s="64"/>
    </row>
    <row r="61" spans="1:19" x14ac:dyDescent="0.25">
      <c r="A61">
        <v>586</v>
      </c>
      <c r="B61">
        <v>0</v>
      </c>
      <c r="C61" t="s">
        <v>735</v>
      </c>
      <c r="D61" t="s">
        <v>736</v>
      </c>
      <c r="E61" t="s">
        <v>592</v>
      </c>
      <c r="G61" t="s">
        <v>619</v>
      </c>
      <c r="I61" t="s">
        <v>188</v>
      </c>
      <c r="J61" t="s">
        <v>403</v>
      </c>
      <c r="K61" s="179">
        <v>0</v>
      </c>
      <c r="L61" s="64">
        <v>6600</v>
      </c>
      <c r="M61" s="64">
        <v>0</v>
      </c>
      <c r="N61" s="64"/>
      <c r="O61" s="64">
        <v>0</v>
      </c>
      <c r="P61" s="64">
        <f t="shared" si="1"/>
        <v>6600</v>
      </c>
      <c r="Q61" s="64"/>
      <c r="R61" s="64"/>
      <c r="S61" s="64"/>
    </row>
    <row r="62" spans="1:19" x14ac:dyDescent="0.25">
      <c r="A62">
        <v>800</v>
      </c>
      <c r="B62">
        <v>0</v>
      </c>
      <c r="C62" t="s">
        <v>773</v>
      </c>
      <c r="D62" t="s">
        <v>774</v>
      </c>
      <c r="E62" t="s">
        <v>595</v>
      </c>
      <c r="G62" t="s">
        <v>601</v>
      </c>
      <c r="I62" t="s">
        <v>188</v>
      </c>
      <c r="J62" t="s">
        <v>403</v>
      </c>
      <c r="K62" s="179">
        <v>1372.73</v>
      </c>
      <c r="L62" s="64">
        <v>21448.13</v>
      </c>
      <c r="M62" s="64">
        <v>15353.45</v>
      </c>
      <c r="N62" s="64"/>
      <c r="O62" s="64">
        <v>121.48</v>
      </c>
      <c r="P62" s="64">
        <f t="shared" si="1"/>
        <v>7345.93</v>
      </c>
      <c r="Q62" s="64"/>
      <c r="R62" s="64"/>
      <c r="S62" s="64"/>
    </row>
    <row r="63" spans="1:19" x14ac:dyDescent="0.25">
      <c r="A63">
        <v>720</v>
      </c>
      <c r="B63">
        <v>0</v>
      </c>
      <c r="C63" t="s">
        <v>769</v>
      </c>
      <c r="D63" t="s">
        <v>770</v>
      </c>
      <c r="E63" t="s">
        <v>657</v>
      </c>
      <c r="G63" t="s">
        <v>598</v>
      </c>
      <c r="I63" t="s">
        <v>188</v>
      </c>
      <c r="J63" t="s">
        <v>403</v>
      </c>
      <c r="K63" s="179">
        <v>2366.6</v>
      </c>
      <c r="L63" s="64">
        <v>15590.05</v>
      </c>
      <c r="M63" s="64">
        <v>14737.47</v>
      </c>
      <c r="N63" s="64"/>
      <c r="O63" s="64">
        <v>582.15</v>
      </c>
      <c r="P63" s="64">
        <f t="shared" si="1"/>
        <v>2637.0299999999984</v>
      </c>
      <c r="Q63" s="64"/>
      <c r="R63" s="64"/>
      <c r="S63" s="64"/>
    </row>
    <row r="64" spans="1:19" x14ac:dyDescent="0.25">
      <c r="A64">
        <v>590</v>
      </c>
      <c r="B64">
        <v>0</v>
      </c>
      <c r="C64" t="s">
        <v>732</v>
      </c>
      <c r="D64" t="s">
        <v>733</v>
      </c>
      <c r="E64" t="s">
        <v>592</v>
      </c>
      <c r="G64" t="s">
        <v>619</v>
      </c>
      <c r="I64" t="s">
        <v>188</v>
      </c>
      <c r="J64" t="s">
        <v>403</v>
      </c>
      <c r="K64" s="179">
        <v>0</v>
      </c>
      <c r="L64" s="64">
        <v>6337.3</v>
      </c>
      <c r="M64" s="64">
        <v>6337.3</v>
      </c>
      <c r="N64" s="64"/>
      <c r="O64" s="64">
        <v>0</v>
      </c>
      <c r="P64" s="64">
        <f t="shared" si="1"/>
        <v>0</v>
      </c>
      <c r="Q64" s="64"/>
      <c r="R64" s="64"/>
      <c r="S64" s="64"/>
    </row>
    <row r="65" spans="1:19" x14ac:dyDescent="0.25">
      <c r="A65">
        <v>700</v>
      </c>
      <c r="B65">
        <v>0</v>
      </c>
      <c r="C65" t="s">
        <v>732</v>
      </c>
      <c r="D65" t="s">
        <v>734</v>
      </c>
      <c r="E65" t="s">
        <v>657</v>
      </c>
      <c r="G65" t="s">
        <v>598</v>
      </c>
      <c r="I65" t="s">
        <v>188</v>
      </c>
      <c r="J65" t="s">
        <v>403</v>
      </c>
      <c r="K65" s="179">
        <v>4406.3</v>
      </c>
      <c r="L65" s="64">
        <v>2000</v>
      </c>
      <c r="M65" s="64">
        <v>3733.2</v>
      </c>
      <c r="N65" s="64"/>
      <c r="O65" s="64">
        <v>0</v>
      </c>
      <c r="P65" s="64">
        <f t="shared" si="1"/>
        <v>2673.1000000000004</v>
      </c>
      <c r="Q65" s="64"/>
      <c r="R65" s="64"/>
      <c r="S65" s="64"/>
    </row>
    <row r="66" spans="1:19" x14ac:dyDescent="0.25">
      <c r="A66">
        <v>230</v>
      </c>
      <c r="B66">
        <v>3</v>
      </c>
      <c r="C66" t="s">
        <v>683</v>
      </c>
      <c r="D66" t="s">
        <v>684</v>
      </c>
      <c r="E66" t="s">
        <v>585</v>
      </c>
      <c r="G66" t="s">
        <v>588</v>
      </c>
      <c r="I66" t="s">
        <v>198</v>
      </c>
      <c r="J66" t="s">
        <v>403</v>
      </c>
      <c r="K66" s="179">
        <v>1438.87</v>
      </c>
      <c r="L66" s="64">
        <v>800</v>
      </c>
      <c r="M66" s="64">
        <v>2238.87</v>
      </c>
      <c r="N66" s="64"/>
      <c r="O66" s="64">
        <v>0</v>
      </c>
      <c r="P66" s="64">
        <f t="shared" si="1"/>
        <v>0</v>
      </c>
      <c r="Q66" s="64"/>
      <c r="R66" s="64"/>
      <c r="S66" s="64"/>
    </row>
    <row r="67" spans="1:19" x14ac:dyDescent="0.25">
      <c r="A67">
        <v>300</v>
      </c>
      <c r="B67">
        <v>0</v>
      </c>
      <c r="C67" t="s">
        <v>670</v>
      </c>
      <c r="D67" t="s">
        <v>671</v>
      </c>
      <c r="E67" t="s">
        <v>585</v>
      </c>
      <c r="G67" t="s">
        <v>601</v>
      </c>
      <c r="I67" t="s">
        <v>198</v>
      </c>
      <c r="J67" t="s">
        <v>403</v>
      </c>
      <c r="K67" s="179">
        <v>950</v>
      </c>
      <c r="L67" s="64">
        <v>966.4</v>
      </c>
      <c r="M67" s="64">
        <v>966.4</v>
      </c>
      <c r="N67" s="64"/>
      <c r="O67" s="64">
        <v>0</v>
      </c>
      <c r="P67" s="64">
        <f t="shared" ref="P67:P98" si="2">K67+L67-M67+N67-O67</f>
        <v>950.00000000000011</v>
      </c>
      <c r="Q67" s="64"/>
      <c r="R67" s="64"/>
      <c r="S67" s="64"/>
    </row>
    <row r="68" spans="1:19" x14ac:dyDescent="0.25">
      <c r="A68">
        <v>230</v>
      </c>
      <c r="B68">
        <v>6</v>
      </c>
      <c r="C68" t="s">
        <v>666</v>
      </c>
      <c r="D68" t="s">
        <v>667</v>
      </c>
      <c r="E68" t="s">
        <v>585</v>
      </c>
      <c r="G68" t="s">
        <v>657</v>
      </c>
      <c r="I68" t="s">
        <v>188</v>
      </c>
      <c r="J68" t="s">
        <v>403</v>
      </c>
      <c r="K68" s="179">
        <v>746.64</v>
      </c>
      <c r="L68" s="64">
        <v>1144.3599999999999</v>
      </c>
      <c r="M68" s="64">
        <v>1254.1600000000001</v>
      </c>
      <c r="N68" s="64"/>
      <c r="O68" s="64">
        <v>0</v>
      </c>
      <c r="P68" s="64">
        <f t="shared" si="2"/>
        <v>636.83999999999992</v>
      </c>
      <c r="Q68" s="64"/>
      <c r="R68" s="64"/>
      <c r="S68" s="64"/>
    </row>
    <row r="69" spans="1:19" x14ac:dyDescent="0.25">
      <c r="A69">
        <v>225</v>
      </c>
      <c r="B69">
        <v>0</v>
      </c>
      <c r="C69" t="s">
        <v>666</v>
      </c>
      <c r="D69" t="s">
        <v>717</v>
      </c>
      <c r="E69" t="s">
        <v>585</v>
      </c>
      <c r="G69" t="s">
        <v>588</v>
      </c>
      <c r="I69" t="s">
        <v>188</v>
      </c>
      <c r="J69" t="s">
        <v>403</v>
      </c>
      <c r="K69" s="179">
        <v>1268.8</v>
      </c>
      <c r="L69" s="64">
        <v>3220.8</v>
      </c>
      <c r="M69" s="64">
        <v>3220.8</v>
      </c>
      <c r="N69" s="64"/>
      <c r="O69" s="64">
        <v>0</v>
      </c>
      <c r="P69" s="64">
        <f t="shared" si="2"/>
        <v>1268.8000000000002</v>
      </c>
      <c r="Q69" s="64"/>
      <c r="R69" s="64"/>
      <c r="S69" s="64"/>
    </row>
    <row r="70" spans="1:19" x14ac:dyDescent="0.25">
      <c r="A70">
        <v>220</v>
      </c>
      <c r="B70">
        <v>0</v>
      </c>
      <c r="C70" t="s">
        <v>666</v>
      </c>
      <c r="D70" t="s">
        <v>755</v>
      </c>
      <c r="E70" t="s">
        <v>585</v>
      </c>
      <c r="G70" t="s">
        <v>634</v>
      </c>
      <c r="I70" t="s">
        <v>188</v>
      </c>
      <c r="J70" t="s">
        <v>403</v>
      </c>
      <c r="K70" s="179">
        <v>991.25</v>
      </c>
      <c r="L70" s="64">
        <v>9646.85</v>
      </c>
      <c r="M70" s="64">
        <v>8718.7999999999993</v>
      </c>
      <c r="N70" s="64"/>
      <c r="O70" s="64">
        <v>48.8</v>
      </c>
      <c r="P70" s="64">
        <f t="shared" si="2"/>
        <v>1870.5000000000011</v>
      </c>
      <c r="Q70" s="64"/>
      <c r="R70" s="64"/>
      <c r="S70" s="64"/>
    </row>
    <row r="71" spans="1:19" x14ac:dyDescent="0.25">
      <c r="A71">
        <v>716</v>
      </c>
      <c r="B71">
        <v>0</v>
      </c>
      <c r="C71" t="s">
        <v>606</v>
      </c>
      <c r="D71" t="s">
        <v>607</v>
      </c>
      <c r="E71" t="s">
        <v>591</v>
      </c>
      <c r="G71" t="s">
        <v>598</v>
      </c>
      <c r="I71" t="s">
        <v>198</v>
      </c>
      <c r="J71" t="s">
        <v>403</v>
      </c>
      <c r="K71" s="179">
        <v>0</v>
      </c>
      <c r="L71" s="64">
        <v>480</v>
      </c>
      <c r="M71" s="64">
        <v>480</v>
      </c>
      <c r="N71" s="64"/>
      <c r="O71" s="64">
        <v>0</v>
      </c>
      <c r="P71" s="64">
        <f t="shared" si="2"/>
        <v>0</v>
      </c>
      <c r="Q71" s="64"/>
      <c r="R71" s="64"/>
      <c r="S71" s="64"/>
    </row>
    <row r="72" spans="1:19" x14ac:dyDescent="0.25">
      <c r="A72">
        <v>885</v>
      </c>
      <c r="B72">
        <v>0</v>
      </c>
      <c r="C72" t="s">
        <v>606</v>
      </c>
      <c r="D72" t="s">
        <v>711</v>
      </c>
      <c r="E72" t="s">
        <v>591</v>
      </c>
      <c r="G72" t="s">
        <v>598</v>
      </c>
      <c r="I72" t="s">
        <v>198</v>
      </c>
      <c r="J72" t="s">
        <v>403</v>
      </c>
      <c r="K72" s="179">
        <v>2000</v>
      </c>
      <c r="L72" s="64">
        <v>1551</v>
      </c>
      <c r="M72" s="64">
        <v>3168</v>
      </c>
      <c r="N72" s="64"/>
      <c r="O72" s="64">
        <v>53</v>
      </c>
      <c r="P72" s="64">
        <f t="shared" si="2"/>
        <v>330</v>
      </c>
      <c r="Q72" s="64"/>
      <c r="R72" s="64"/>
      <c r="S72" s="64"/>
    </row>
    <row r="73" spans="1:19" x14ac:dyDescent="0.25">
      <c r="A73">
        <v>575</v>
      </c>
      <c r="B73">
        <v>0</v>
      </c>
      <c r="C73" t="s">
        <v>724</v>
      </c>
      <c r="D73" t="s">
        <v>725</v>
      </c>
      <c r="E73" t="s">
        <v>592</v>
      </c>
      <c r="G73" t="s">
        <v>588</v>
      </c>
      <c r="I73" t="s">
        <v>191</v>
      </c>
      <c r="J73" t="s">
        <v>405</v>
      </c>
      <c r="K73" s="179">
        <v>2700</v>
      </c>
      <c r="L73" s="64">
        <v>2700</v>
      </c>
      <c r="M73" s="64">
        <v>2500</v>
      </c>
      <c r="N73" s="64"/>
      <c r="O73" s="64">
        <v>200</v>
      </c>
      <c r="P73" s="64">
        <f t="shared" si="2"/>
        <v>2700</v>
      </c>
      <c r="Q73" s="64"/>
      <c r="R73" s="64"/>
      <c r="S73" s="64"/>
    </row>
    <row r="74" spans="1:19" x14ac:dyDescent="0.25">
      <c r="A74">
        <v>110</v>
      </c>
      <c r="B74">
        <v>0</v>
      </c>
      <c r="C74" t="s">
        <v>700</v>
      </c>
      <c r="D74" t="s">
        <v>701</v>
      </c>
      <c r="E74" t="s">
        <v>585</v>
      </c>
      <c r="G74" t="s">
        <v>588</v>
      </c>
      <c r="I74" t="s">
        <v>191</v>
      </c>
      <c r="J74" t="s">
        <v>405</v>
      </c>
      <c r="K74" s="179">
        <v>0</v>
      </c>
      <c r="L74" s="64">
        <v>3233.44</v>
      </c>
      <c r="M74" s="64">
        <v>3130</v>
      </c>
      <c r="N74" s="64"/>
      <c r="O74" s="64">
        <v>0</v>
      </c>
      <c r="P74" s="64">
        <f t="shared" si="2"/>
        <v>103.44000000000005</v>
      </c>
      <c r="Q74" s="64"/>
      <c r="R74" s="64"/>
      <c r="S74" s="64"/>
    </row>
    <row r="75" spans="1:19" x14ac:dyDescent="0.25">
      <c r="A75">
        <v>335</v>
      </c>
      <c r="B75">
        <v>0</v>
      </c>
      <c r="C75" t="s">
        <v>728</v>
      </c>
      <c r="D75" t="s">
        <v>729</v>
      </c>
      <c r="E75" t="s">
        <v>585</v>
      </c>
      <c r="G75" t="s">
        <v>592</v>
      </c>
      <c r="I75" t="s">
        <v>191</v>
      </c>
      <c r="J75" t="s">
        <v>405</v>
      </c>
      <c r="K75" s="179">
        <v>4100</v>
      </c>
      <c r="L75" s="64">
        <v>1600</v>
      </c>
      <c r="M75" s="64">
        <v>0</v>
      </c>
      <c r="N75" s="64"/>
      <c r="O75" s="64">
        <v>0</v>
      </c>
      <c r="P75" s="64">
        <f t="shared" si="2"/>
        <v>5700</v>
      </c>
      <c r="Q75" s="64"/>
      <c r="R75" s="64"/>
      <c r="S75" s="64"/>
    </row>
    <row r="76" spans="1:19" x14ac:dyDescent="0.25">
      <c r="A76">
        <v>630</v>
      </c>
      <c r="B76">
        <v>0</v>
      </c>
      <c r="C76" t="s">
        <v>611</v>
      </c>
      <c r="D76" t="s">
        <v>612</v>
      </c>
      <c r="E76" t="s">
        <v>598</v>
      </c>
      <c r="G76" t="s">
        <v>588</v>
      </c>
      <c r="I76" t="s">
        <v>191</v>
      </c>
      <c r="J76" t="s">
        <v>405</v>
      </c>
      <c r="K76" s="179">
        <v>0</v>
      </c>
      <c r="L76" s="64">
        <v>525.48</v>
      </c>
      <c r="M76" s="64">
        <v>525.48</v>
      </c>
      <c r="N76" s="64"/>
      <c r="O76" s="64">
        <v>0</v>
      </c>
      <c r="P76" s="64">
        <f t="shared" si="2"/>
        <v>0</v>
      </c>
      <c r="Q76" s="64"/>
      <c r="R76" s="64"/>
      <c r="S76" s="64"/>
    </row>
    <row r="77" spans="1:19" x14ac:dyDescent="0.25">
      <c r="A77">
        <v>440</v>
      </c>
      <c r="B77">
        <v>0</v>
      </c>
      <c r="C77" t="s">
        <v>611</v>
      </c>
      <c r="D77" t="s">
        <v>620</v>
      </c>
      <c r="E77" t="s">
        <v>585</v>
      </c>
      <c r="G77" t="s">
        <v>621</v>
      </c>
      <c r="I77" t="s">
        <v>191</v>
      </c>
      <c r="J77" t="s">
        <v>405</v>
      </c>
      <c r="K77" s="179">
        <v>340</v>
      </c>
      <c r="L77" s="64">
        <v>308</v>
      </c>
      <c r="M77" s="64">
        <v>155</v>
      </c>
      <c r="N77" s="64"/>
      <c r="O77" s="64">
        <v>185</v>
      </c>
      <c r="P77" s="64">
        <f t="shared" si="2"/>
        <v>308</v>
      </c>
      <c r="Q77" s="64"/>
      <c r="R77" s="64"/>
      <c r="S77" s="64"/>
    </row>
    <row r="78" spans="1:19" x14ac:dyDescent="0.25">
      <c r="A78">
        <v>270</v>
      </c>
      <c r="B78">
        <v>0</v>
      </c>
      <c r="C78" t="s">
        <v>611</v>
      </c>
      <c r="D78" t="s">
        <v>639</v>
      </c>
      <c r="E78" t="s">
        <v>585</v>
      </c>
      <c r="G78" t="s">
        <v>588</v>
      </c>
      <c r="I78" t="s">
        <v>191</v>
      </c>
      <c r="J78" t="s">
        <v>405</v>
      </c>
      <c r="K78" s="179">
        <v>1043</v>
      </c>
      <c r="L78" s="64">
        <v>0</v>
      </c>
      <c r="M78" s="64">
        <v>1042.79</v>
      </c>
      <c r="N78" s="64"/>
      <c r="O78" s="64">
        <v>0.21</v>
      </c>
      <c r="P78" s="64">
        <f t="shared" si="2"/>
        <v>3.6387559632089506E-14</v>
      </c>
      <c r="Q78" s="64"/>
      <c r="R78" s="64"/>
      <c r="S78" s="64"/>
    </row>
    <row r="79" spans="1:19" x14ac:dyDescent="0.25">
      <c r="A79">
        <v>570</v>
      </c>
      <c r="B79">
        <v>0</v>
      </c>
      <c r="C79" t="s">
        <v>611</v>
      </c>
      <c r="D79" t="s">
        <v>745</v>
      </c>
      <c r="E79" t="s">
        <v>592</v>
      </c>
      <c r="G79" t="s">
        <v>588</v>
      </c>
      <c r="I79" t="s">
        <v>191</v>
      </c>
      <c r="J79" t="s">
        <v>405</v>
      </c>
      <c r="K79" s="179">
        <v>5195.3500000000004</v>
      </c>
      <c r="L79" s="64">
        <v>2700</v>
      </c>
      <c r="M79" s="64">
        <v>4163.92</v>
      </c>
      <c r="N79" s="64"/>
      <c r="O79" s="64">
        <v>0</v>
      </c>
      <c r="P79" s="64">
        <f t="shared" si="2"/>
        <v>3731.4300000000003</v>
      </c>
      <c r="Q79" s="64"/>
      <c r="R79" s="64"/>
      <c r="S79" s="64"/>
    </row>
    <row r="80" spans="1:19" x14ac:dyDescent="0.25">
      <c r="A80">
        <v>660</v>
      </c>
      <c r="B80">
        <v>0</v>
      </c>
      <c r="C80" t="s">
        <v>617</v>
      </c>
      <c r="D80" t="s">
        <v>618</v>
      </c>
      <c r="E80" t="s">
        <v>619</v>
      </c>
      <c r="G80" t="s">
        <v>585</v>
      </c>
      <c r="I80" t="s">
        <v>191</v>
      </c>
      <c r="J80" t="s">
        <v>405</v>
      </c>
      <c r="K80" s="179">
        <v>0</v>
      </c>
      <c r="L80" s="64">
        <v>602</v>
      </c>
      <c r="M80" s="64">
        <v>602</v>
      </c>
      <c r="N80" s="64"/>
      <c r="O80" s="64">
        <v>0</v>
      </c>
      <c r="P80" s="64">
        <f t="shared" si="2"/>
        <v>0</v>
      </c>
      <c r="Q80" s="64"/>
      <c r="R80" s="64"/>
      <c r="S80" s="64"/>
    </row>
    <row r="81" spans="1:19" x14ac:dyDescent="0.25">
      <c r="A81">
        <v>240</v>
      </c>
      <c r="B81">
        <v>0</v>
      </c>
      <c r="C81" t="s">
        <v>630</v>
      </c>
      <c r="D81" t="s">
        <v>631</v>
      </c>
      <c r="E81" t="s">
        <v>585</v>
      </c>
      <c r="G81" t="s">
        <v>632</v>
      </c>
      <c r="I81" t="s">
        <v>191</v>
      </c>
      <c r="J81" t="s">
        <v>405</v>
      </c>
      <c r="K81" s="179">
        <v>500</v>
      </c>
      <c r="L81" s="64">
        <v>500</v>
      </c>
      <c r="M81" s="64">
        <v>141.94999999999999</v>
      </c>
      <c r="N81" s="64"/>
      <c r="O81" s="64">
        <v>358.05</v>
      </c>
      <c r="P81" s="64">
        <f t="shared" si="2"/>
        <v>499.99999999999994</v>
      </c>
      <c r="Q81" s="64"/>
      <c r="R81" s="64"/>
      <c r="S81" s="64"/>
    </row>
    <row r="82" spans="1:19" x14ac:dyDescent="0.25">
      <c r="A82">
        <v>615</v>
      </c>
      <c r="B82">
        <v>0</v>
      </c>
      <c r="C82" t="s">
        <v>615</v>
      </c>
      <c r="D82" t="s">
        <v>616</v>
      </c>
      <c r="E82" t="s">
        <v>598</v>
      </c>
      <c r="G82" t="s">
        <v>588</v>
      </c>
      <c r="I82" t="s">
        <v>191</v>
      </c>
      <c r="J82" t="s">
        <v>405</v>
      </c>
      <c r="K82" s="179">
        <v>0</v>
      </c>
      <c r="L82" s="64">
        <v>586</v>
      </c>
      <c r="M82" s="64">
        <v>586</v>
      </c>
      <c r="N82" s="64"/>
      <c r="O82" s="64">
        <v>0</v>
      </c>
      <c r="P82" s="64">
        <f t="shared" si="2"/>
        <v>0</v>
      </c>
      <c r="Q82" s="64"/>
      <c r="R82" s="64"/>
      <c r="S82" s="64"/>
    </row>
    <row r="83" spans="1:19" x14ac:dyDescent="0.25">
      <c r="A83">
        <v>605</v>
      </c>
      <c r="B83">
        <v>0</v>
      </c>
      <c r="C83" t="s">
        <v>615</v>
      </c>
      <c r="D83" t="s">
        <v>622</v>
      </c>
      <c r="E83" t="s">
        <v>598</v>
      </c>
      <c r="G83" t="s">
        <v>588</v>
      </c>
      <c r="I83" t="s">
        <v>191</v>
      </c>
      <c r="J83" t="s">
        <v>405</v>
      </c>
      <c r="K83" s="179">
        <v>0</v>
      </c>
      <c r="L83" s="64">
        <v>755.1</v>
      </c>
      <c r="M83" s="64">
        <v>0</v>
      </c>
      <c r="N83" s="64"/>
      <c r="O83" s="64">
        <v>0</v>
      </c>
      <c r="P83" s="64">
        <f t="shared" si="2"/>
        <v>755.1</v>
      </c>
      <c r="Q83" s="64"/>
      <c r="R83" s="64"/>
      <c r="S83" s="64"/>
    </row>
    <row r="84" spans="1:19" x14ac:dyDescent="0.25">
      <c r="A84">
        <v>222</v>
      </c>
      <c r="B84">
        <v>0</v>
      </c>
      <c r="C84" t="s">
        <v>615</v>
      </c>
      <c r="D84" t="s">
        <v>623</v>
      </c>
      <c r="E84" t="s">
        <v>585</v>
      </c>
      <c r="G84" t="s">
        <v>588</v>
      </c>
      <c r="I84" t="s">
        <v>191</v>
      </c>
      <c r="J84" t="s">
        <v>405</v>
      </c>
      <c r="K84" s="179">
        <v>0</v>
      </c>
      <c r="L84" s="64">
        <v>780.13</v>
      </c>
      <c r="M84" s="64">
        <v>780.13</v>
      </c>
      <c r="N84" s="64"/>
      <c r="O84" s="64">
        <v>0</v>
      </c>
      <c r="P84" s="64">
        <f t="shared" si="2"/>
        <v>0</v>
      </c>
      <c r="Q84" s="64"/>
      <c r="R84" s="64"/>
      <c r="S84" s="64"/>
    </row>
    <row r="85" spans="1:19" x14ac:dyDescent="0.25">
      <c r="A85">
        <v>560</v>
      </c>
      <c r="B85">
        <v>0</v>
      </c>
      <c r="C85" t="s">
        <v>615</v>
      </c>
      <c r="D85" t="s">
        <v>629</v>
      </c>
      <c r="E85" t="s">
        <v>592</v>
      </c>
      <c r="G85" t="s">
        <v>588</v>
      </c>
      <c r="I85" t="s">
        <v>191</v>
      </c>
      <c r="J85" t="s">
        <v>405</v>
      </c>
      <c r="K85" s="179">
        <v>317.24</v>
      </c>
      <c r="L85" s="64">
        <v>533.27</v>
      </c>
      <c r="M85" s="64">
        <v>117.12</v>
      </c>
      <c r="N85" s="64"/>
      <c r="O85" s="64">
        <v>200.12</v>
      </c>
      <c r="P85" s="64">
        <f t="shared" si="2"/>
        <v>533.27</v>
      </c>
      <c r="Q85" s="64"/>
      <c r="R85" s="64"/>
      <c r="S85" s="64"/>
    </row>
    <row r="86" spans="1:19" x14ac:dyDescent="0.25">
      <c r="A86">
        <v>913</v>
      </c>
      <c r="B86">
        <v>0</v>
      </c>
      <c r="C86" t="s">
        <v>615</v>
      </c>
      <c r="D86" t="s">
        <v>679</v>
      </c>
      <c r="E86" t="s">
        <v>591</v>
      </c>
      <c r="G86" t="s">
        <v>588</v>
      </c>
      <c r="I86" t="s">
        <v>191</v>
      </c>
      <c r="J86" t="s">
        <v>405</v>
      </c>
      <c r="K86" s="179">
        <v>177.28</v>
      </c>
      <c r="L86" s="64">
        <v>1968.96</v>
      </c>
      <c r="M86" s="64">
        <v>1968.73</v>
      </c>
      <c r="N86" s="64"/>
      <c r="O86" s="64">
        <v>177.28</v>
      </c>
      <c r="P86" s="64">
        <f t="shared" si="2"/>
        <v>0.23000000000021714</v>
      </c>
      <c r="Q86" s="64"/>
      <c r="R86" s="64"/>
      <c r="S86" s="64"/>
    </row>
    <row r="87" spans="1:19" x14ac:dyDescent="0.25">
      <c r="A87">
        <v>939</v>
      </c>
      <c r="B87">
        <v>0</v>
      </c>
      <c r="C87" t="s">
        <v>615</v>
      </c>
      <c r="D87" t="s">
        <v>688</v>
      </c>
      <c r="E87" t="s">
        <v>591</v>
      </c>
      <c r="G87" t="s">
        <v>588</v>
      </c>
      <c r="I87" t="s">
        <v>191</v>
      </c>
      <c r="J87" t="s">
        <v>405</v>
      </c>
      <c r="K87" s="179">
        <v>120</v>
      </c>
      <c r="L87" s="64">
        <v>2344</v>
      </c>
      <c r="M87" s="64">
        <v>2344</v>
      </c>
      <c r="N87" s="64"/>
      <c r="O87" s="64">
        <v>120</v>
      </c>
      <c r="P87" s="64">
        <f t="shared" si="2"/>
        <v>0</v>
      </c>
      <c r="Q87" s="64"/>
      <c r="R87" s="64"/>
      <c r="S87" s="64"/>
    </row>
    <row r="88" spans="1:19" x14ac:dyDescent="0.25">
      <c r="A88">
        <v>951</v>
      </c>
      <c r="B88">
        <v>0</v>
      </c>
      <c r="C88" t="s">
        <v>615</v>
      </c>
      <c r="D88" t="s">
        <v>696</v>
      </c>
      <c r="E88" t="s">
        <v>697</v>
      </c>
      <c r="G88" t="s">
        <v>588</v>
      </c>
      <c r="I88" t="s">
        <v>191</v>
      </c>
      <c r="J88" t="s">
        <v>405</v>
      </c>
      <c r="K88" s="179">
        <v>942.1</v>
      </c>
      <c r="L88" s="64">
        <v>2200</v>
      </c>
      <c r="M88" s="64">
        <v>1363.02</v>
      </c>
      <c r="N88" s="64"/>
      <c r="O88" s="64">
        <v>0</v>
      </c>
      <c r="P88" s="64">
        <f t="shared" si="2"/>
        <v>1779.08</v>
      </c>
      <c r="Q88" s="64"/>
      <c r="R88" s="64"/>
      <c r="S88" s="64"/>
    </row>
    <row r="89" spans="1:19" x14ac:dyDescent="0.25">
      <c r="A89">
        <v>911</v>
      </c>
      <c r="B89">
        <v>0</v>
      </c>
      <c r="C89" t="s">
        <v>615</v>
      </c>
      <c r="D89" t="s">
        <v>698</v>
      </c>
      <c r="E89" t="s">
        <v>591</v>
      </c>
      <c r="G89" t="s">
        <v>585</v>
      </c>
      <c r="I89" t="s">
        <v>191</v>
      </c>
      <c r="J89" t="s">
        <v>405</v>
      </c>
      <c r="K89" s="179">
        <v>1520</v>
      </c>
      <c r="L89" s="64">
        <v>1670.56</v>
      </c>
      <c r="M89" s="64">
        <v>2497.0500000000002</v>
      </c>
      <c r="N89" s="64"/>
      <c r="O89" s="64">
        <v>25.29</v>
      </c>
      <c r="P89" s="64">
        <f t="shared" si="2"/>
        <v>668.2199999999998</v>
      </c>
      <c r="Q89" s="64"/>
      <c r="R89" s="64"/>
      <c r="S89" s="64"/>
    </row>
    <row r="90" spans="1:19" x14ac:dyDescent="0.25">
      <c r="A90">
        <v>924</v>
      </c>
      <c r="B90">
        <v>0</v>
      </c>
      <c r="C90" t="s">
        <v>615</v>
      </c>
      <c r="D90" t="s">
        <v>699</v>
      </c>
      <c r="E90" t="s">
        <v>591</v>
      </c>
      <c r="G90" t="s">
        <v>588</v>
      </c>
      <c r="I90" t="s">
        <v>191</v>
      </c>
      <c r="J90" t="s">
        <v>405</v>
      </c>
      <c r="K90" s="179">
        <v>80</v>
      </c>
      <c r="L90" s="64">
        <v>3120</v>
      </c>
      <c r="M90" s="64">
        <v>3120</v>
      </c>
      <c r="N90" s="64"/>
      <c r="O90" s="64">
        <v>80</v>
      </c>
      <c r="P90" s="64">
        <f t="shared" si="2"/>
        <v>0</v>
      </c>
      <c r="Q90" s="64"/>
      <c r="R90" s="64"/>
      <c r="S90" s="64"/>
    </row>
    <row r="91" spans="1:19" x14ac:dyDescent="0.25">
      <c r="A91">
        <v>915</v>
      </c>
      <c r="B91">
        <v>0</v>
      </c>
      <c r="C91" t="s">
        <v>615</v>
      </c>
      <c r="D91" t="s">
        <v>763</v>
      </c>
      <c r="E91" t="s">
        <v>592</v>
      </c>
      <c r="G91" t="s">
        <v>588</v>
      </c>
      <c r="I91" t="s">
        <v>191</v>
      </c>
      <c r="J91" t="s">
        <v>405</v>
      </c>
      <c r="K91" s="179">
        <v>3689.68</v>
      </c>
      <c r="L91" s="64">
        <v>9300</v>
      </c>
      <c r="M91" s="64">
        <v>9200.5</v>
      </c>
      <c r="N91" s="64"/>
      <c r="O91" s="64">
        <v>289.68</v>
      </c>
      <c r="P91" s="64">
        <f t="shared" si="2"/>
        <v>3499.5000000000005</v>
      </c>
      <c r="Q91" s="64"/>
      <c r="R91" s="64"/>
      <c r="S91" s="64"/>
    </row>
    <row r="92" spans="1:19" x14ac:dyDescent="0.25">
      <c r="A92">
        <v>925</v>
      </c>
      <c r="B92">
        <v>0</v>
      </c>
      <c r="C92" t="s">
        <v>615</v>
      </c>
      <c r="D92" t="s">
        <v>764</v>
      </c>
      <c r="E92" t="s">
        <v>591</v>
      </c>
      <c r="G92" t="s">
        <v>588</v>
      </c>
      <c r="I92" t="s">
        <v>191</v>
      </c>
      <c r="J92" t="s">
        <v>405</v>
      </c>
      <c r="K92" s="179">
        <v>6563</v>
      </c>
      <c r="L92" s="64">
        <v>8590.32</v>
      </c>
      <c r="M92" s="64">
        <v>10095.540000000001</v>
      </c>
      <c r="N92" s="64"/>
      <c r="O92" s="64">
        <v>29</v>
      </c>
      <c r="P92" s="64">
        <f t="shared" si="2"/>
        <v>5028.7799999999988</v>
      </c>
      <c r="Q92" s="64"/>
      <c r="R92" s="64"/>
      <c r="S92" s="64"/>
    </row>
    <row r="93" spans="1:19" x14ac:dyDescent="0.25">
      <c r="A93">
        <v>900</v>
      </c>
      <c r="B93">
        <v>0</v>
      </c>
      <c r="C93" t="s">
        <v>615</v>
      </c>
      <c r="D93" t="s">
        <v>780</v>
      </c>
      <c r="E93" t="s">
        <v>591</v>
      </c>
      <c r="G93" t="s">
        <v>601</v>
      </c>
      <c r="I93" t="s">
        <v>191</v>
      </c>
      <c r="J93" t="s">
        <v>405</v>
      </c>
      <c r="K93" s="179">
        <v>12770.61</v>
      </c>
      <c r="L93" s="64">
        <v>15208.03</v>
      </c>
      <c r="M93" s="64">
        <v>23880.03</v>
      </c>
      <c r="N93" s="64"/>
      <c r="O93" s="64">
        <v>170.61</v>
      </c>
      <c r="P93" s="64">
        <f t="shared" si="2"/>
        <v>3928.0000000000005</v>
      </c>
      <c r="Q93" s="64"/>
      <c r="R93" s="64"/>
      <c r="S93" s="64"/>
    </row>
    <row r="94" spans="1:19" x14ac:dyDescent="0.25">
      <c r="A94">
        <v>830</v>
      </c>
      <c r="B94">
        <v>0</v>
      </c>
      <c r="C94" t="s">
        <v>615</v>
      </c>
      <c r="D94" t="s">
        <v>788</v>
      </c>
      <c r="E94" t="s">
        <v>595</v>
      </c>
      <c r="G94" t="s">
        <v>601</v>
      </c>
      <c r="I94" t="s">
        <v>191</v>
      </c>
      <c r="J94" t="s">
        <v>405</v>
      </c>
      <c r="K94" s="179">
        <v>20993.26</v>
      </c>
      <c r="L94" s="64">
        <v>22500</v>
      </c>
      <c r="M94" s="64">
        <v>21149.85</v>
      </c>
      <c r="N94" s="64"/>
      <c r="O94" s="64">
        <v>234.16</v>
      </c>
      <c r="P94" s="64">
        <f t="shared" si="2"/>
        <v>22109.249999999996</v>
      </c>
      <c r="Q94" s="64"/>
      <c r="R94" s="64"/>
      <c r="S94" s="64"/>
    </row>
    <row r="95" spans="1:19" x14ac:dyDescent="0.25">
      <c r="A95">
        <v>550</v>
      </c>
      <c r="B95">
        <v>0</v>
      </c>
      <c r="C95" t="s">
        <v>615</v>
      </c>
      <c r="D95" t="s">
        <v>789</v>
      </c>
      <c r="E95" t="s">
        <v>592</v>
      </c>
      <c r="G95" t="s">
        <v>619</v>
      </c>
      <c r="I95" t="s">
        <v>191</v>
      </c>
      <c r="J95" t="s">
        <v>405</v>
      </c>
      <c r="K95" s="179">
        <v>22679.829999999998</v>
      </c>
      <c r="L95" s="64">
        <v>27100</v>
      </c>
      <c r="M95" s="64">
        <v>24888.73</v>
      </c>
      <c r="N95" s="64"/>
      <c r="O95" s="64">
        <v>53.71</v>
      </c>
      <c r="P95" s="64">
        <f t="shared" si="2"/>
        <v>24837.390000000003</v>
      </c>
      <c r="Q95" s="64"/>
      <c r="R95" s="64"/>
      <c r="S95" s="64"/>
    </row>
    <row r="96" spans="1:19" x14ac:dyDescent="0.25">
      <c r="A96">
        <v>936</v>
      </c>
      <c r="B96">
        <v>0</v>
      </c>
      <c r="C96" t="s">
        <v>635</v>
      </c>
      <c r="D96" t="s">
        <v>636</v>
      </c>
      <c r="E96" t="s">
        <v>591</v>
      </c>
      <c r="G96" t="s">
        <v>598</v>
      </c>
      <c r="I96" t="s">
        <v>194</v>
      </c>
      <c r="J96" t="s">
        <v>405</v>
      </c>
      <c r="K96" s="179">
        <v>0</v>
      </c>
      <c r="L96" s="64">
        <v>1000</v>
      </c>
      <c r="M96" s="64">
        <v>0</v>
      </c>
      <c r="N96" s="64"/>
      <c r="O96" s="64">
        <v>0</v>
      </c>
      <c r="P96" s="64">
        <f t="shared" si="2"/>
        <v>1000</v>
      </c>
      <c r="Q96" s="64"/>
      <c r="R96" s="64"/>
      <c r="S96" s="64"/>
    </row>
    <row r="97" spans="1:19" x14ac:dyDescent="0.25">
      <c r="A97">
        <v>929</v>
      </c>
      <c r="B97">
        <v>0</v>
      </c>
      <c r="C97" t="s">
        <v>635</v>
      </c>
      <c r="D97" t="s">
        <v>743</v>
      </c>
      <c r="E97" t="s">
        <v>591</v>
      </c>
      <c r="G97" t="s">
        <v>598</v>
      </c>
      <c r="I97" t="s">
        <v>194</v>
      </c>
      <c r="J97" t="s">
        <v>405</v>
      </c>
      <c r="K97" s="179">
        <v>0</v>
      </c>
      <c r="L97" s="64">
        <v>7436.68</v>
      </c>
      <c r="M97" s="64">
        <v>3700</v>
      </c>
      <c r="N97" s="64"/>
      <c r="O97" s="64">
        <v>0</v>
      </c>
      <c r="P97" s="64">
        <f t="shared" si="2"/>
        <v>3736.6800000000003</v>
      </c>
      <c r="Q97" s="64"/>
      <c r="R97" s="64"/>
      <c r="S97" s="64"/>
    </row>
    <row r="98" spans="1:19" x14ac:dyDescent="0.25">
      <c r="A98">
        <v>895</v>
      </c>
      <c r="B98">
        <v>0</v>
      </c>
      <c r="C98" t="s">
        <v>624</v>
      </c>
      <c r="D98" t="s">
        <v>625</v>
      </c>
      <c r="E98" t="s">
        <v>591</v>
      </c>
      <c r="G98" t="s">
        <v>598</v>
      </c>
      <c r="I98" t="s">
        <v>194</v>
      </c>
      <c r="J98" t="s">
        <v>405</v>
      </c>
      <c r="K98" s="179">
        <v>0</v>
      </c>
      <c r="L98" s="64">
        <v>800</v>
      </c>
      <c r="M98" s="64">
        <v>800</v>
      </c>
      <c r="N98" s="64"/>
      <c r="O98" s="64">
        <v>0</v>
      </c>
      <c r="P98" s="64">
        <f t="shared" si="2"/>
        <v>0</v>
      </c>
      <c r="Q98" s="64"/>
      <c r="R98" s="64"/>
      <c r="S98" s="64"/>
    </row>
    <row r="99" spans="1:19" x14ac:dyDescent="0.25">
      <c r="A99">
        <v>230</v>
      </c>
      <c r="B99">
        <v>5</v>
      </c>
      <c r="C99" t="s">
        <v>624</v>
      </c>
      <c r="D99" t="s">
        <v>648</v>
      </c>
      <c r="E99" t="s">
        <v>585</v>
      </c>
      <c r="G99" t="s">
        <v>598</v>
      </c>
      <c r="I99" t="s">
        <v>194</v>
      </c>
      <c r="J99" t="s">
        <v>405</v>
      </c>
      <c r="K99" s="179">
        <v>0</v>
      </c>
      <c r="L99" s="64">
        <v>1200</v>
      </c>
      <c r="M99" s="64">
        <v>1200</v>
      </c>
      <c r="N99" s="64"/>
      <c r="O99" s="64">
        <v>0</v>
      </c>
      <c r="P99" s="64">
        <f t="shared" ref="P99:P130" si="3">K99+L99-M99+N99-O99</f>
        <v>0</v>
      </c>
      <c r="Q99" s="64"/>
      <c r="R99" s="64"/>
      <c r="S99" s="64"/>
    </row>
    <row r="100" spans="1:19" x14ac:dyDescent="0.25">
      <c r="A100">
        <v>571</v>
      </c>
      <c r="B100">
        <v>0</v>
      </c>
      <c r="C100" t="s">
        <v>624</v>
      </c>
      <c r="D100" t="s">
        <v>694</v>
      </c>
      <c r="E100" t="s">
        <v>592</v>
      </c>
      <c r="G100" t="s">
        <v>619</v>
      </c>
      <c r="I100" t="s">
        <v>194</v>
      </c>
      <c r="J100" t="s">
        <v>405</v>
      </c>
      <c r="K100" s="179">
        <v>0</v>
      </c>
      <c r="L100" s="64">
        <v>3000</v>
      </c>
      <c r="M100" s="64">
        <v>0</v>
      </c>
      <c r="N100" s="64"/>
      <c r="O100" s="64">
        <v>0</v>
      </c>
      <c r="P100" s="64">
        <f t="shared" si="3"/>
        <v>3000</v>
      </c>
      <c r="Q100" s="64"/>
      <c r="R100" s="64"/>
      <c r="S100" s="64"/>
    </row>
    <row r="101" spans="1:19" x14ac:dyDescent="0.25">
      <c r="A101">
        <v>923</v>
      </c>
      <c r="B101">
        <v>0</v>
      </c>
      <c r="C101" t="s">
        <v>624</v>
      </c>
      <c r="D101" t="s">
        <v>695</v>
      </c>
      <c r="E101" t="s">
        <v>591</v>
      </c>
      <c r="G101" t="s">
        <v>598</v>
      </c>
      <c r="I101" t="s">
        <v>194</v>
      </c>
      <c r="J101" t="s">
        <v>405</v>
      </c>
      <c r="K101" s="179">
        <v>0</v>
      </c>
      <c r="L101" s="64">
        <v>3000</v>
      </c>
      <c r="M101" s="64">
        <v>0</v>
      </c>
      <c r="N101" s="64"/>
      <c r="O101" s="64">
        <v>0</v>
      </c>
      <c r="P101" s="64">
        <f t="shared" si="3"/>
        <v>3000</v>
      </c>
      <c r="Q101" s="64"/>
      <c r="R101" s="64"/>
      <c r="S101" s="64"/>
    </row>
    <row r="102" spans="1:19" x14ac:dyDescent="0.25">
      <c r="A102">
        <v>927</v>
      </c>
      <c r="B102">
        <v>0</v>
      </c>
      <c r="C102" t="s">
        <v>589</v>
      </c>
      <c r="D102" t="s">
        <v>590</v>
      </c>
      <c r="E102" t="s">
        <v>591</v>
      </c>
      <c r="G102" t="s">
        <v>592</v>
      </c>
      <c r="I102" t="s">
        <v>194</v>
      </c>
      <c r="J102" t="s">
        <v>405</v>
      </c>
      <c r="K102" s="179">
        <v>137</v>
      </c>
      <c r="L102" s="64">
        <v>0</v>
      </c>
      <c r="M102" s="64">
        <v>0</v>
      </c>
      <c r="N102" s="64"/>
      <c r="O102" s="64">
        <v>137</v>
      </c>
      <c r="P102" s="64">
        <f t="shared" si="3"/>
        <v>0</v>
      </c>
      <c r="Q102" s="64"/>
      <c r="R102" s="64"/>
      <c r="S102" s="64"/>
    </row>
    <row r="103" spans="1:19" x14ac:dyDescent="0.25">
      <c r="A103">
        <v>695</v>
      </c>
      <c r="B103">
        <v>0</v>
      </c>
      <c r="C103" t="s">
        <v>589</v>
      </c>
      <c r="D103" t="s">
        <v>633</v>
      </c>
      <c r="E103" t="s">
        <v>634</v>
      </c>
      <c r="G103" t="s">
        <v>585</v>
      </c>
      <c r="I103" t="s">
        <v>194</v>
      </c>
      <c r="J103" t="s">
        <v>405</v>
      </c>
      <c r="K103" s="179">
        <v>0</v>
      </c>
      <c r="L103" s="64">
        <v>1000</v>
      </c>
      <c r="M103" s="64">
        <v>0</v>
      </c>
      <c r="N103" s="64"/>
      <c r="O103" s="64">
        <v>0</v>
      </c>
      <c r="P103" s="64">
        <f t="shared" si="3"/>
        <v>1000</v>
      </c>
      <c r="Q103" s="64"/>
      <c r="R103" s="64"/>
      <c r="S103" s="64"/>
    </row>
    <row r="104" spans="1:19" x14ac:dyDescent="0.25">
      <c r="A104">
        <v>485</v>
      </c>
      <c r="B104">
        <v>0</v>
      </c>
      <c r="C104" t="s">
        <v>589</v>
      </c>
      <c r="D104" t="s">
        <v>642</v>
      </c>
      <c r="E104" t="s">
        <v>592</v>
      </c>
      <c r="G104" t="s">
        <v>585</v>
      </c>
      <c r="I104" t="s">
        <v>194</v>
      </c>
      <c r="J104" t="s">
        <v>405</v>
      </c>
      <c r="K104" s="179">
        <v>0</v>
      </c>
      <c r="L104" s="64">
        <v>1080</v>
      </c>
      <c r="M104" s="64">
        <v>0</v>
      </c>
      <c r="N104" s="64"/>
      <c r="O104" s="64">
        <v>0</v>
      </c>
      <c r="P104" s="64">
        <f t="shared" si="3"/>
        <v>1080</v>
      </c>
      <c r="Q104" s="64"/>
      <c r="R104" s="64"/>
      <c r="S104" s="64"/>
    </row>
    <row r="105" spans="1:19" x14ac:dyDescent="0.25">
      <c r="A105">
        <v>620</v>
      </c>
      <c r="B105">
        <v>0</v>
      </c>
      <c r="C105" t="s">
        <v>589</v>
      </c>
      <c r="D105" t="s">
        <v>712</v>
      </c>
      <c r="E105" t="s">
        <v>598</v>
      </c>
      <c r="G105" t="s">
        <v>588</v>
      </c>
      <c r="I105" t="s">
        <v>194</v>
      </c>
      <c r="J105" t="s">
        <v>405</v>
      </c>
      <c r="K105" s="179">
        <v>200</v>
      </c>
      <c r="L105" s="64">
        <v>3631.8</v>
      </c>
      <c r="M105" s="64">
        <v>831.8</v>
      </c>
      <c r="N105" s="64"/>
      <c r="O105" s="64">
        <v>0</v>
      </c>
      <c r="P105" s="64">
        <f t="shared" si="3"/>
        <v>3000</v>
      </c>
      <c r="Q105" s="64"/>
      <c r="R105" s="64"/>
      <c r="S105" s="64"/>
    </row>
    <row r="106" spans="1:19" x14ac:dyDescent="0.25">
      <c r="A106">
        <v>290</v>
      </c>
      <c r="B106">
        <v>0</v>
      </c>
      <c r="C106" t="s">
        <v>776</v>
      </c>
      <c r="D106" t="s">
        <v>777</v>
      </c>
      <c r="E106" t="s">
        <v>585</v>
      </c>
      <c r="G106" t="s">
        <v>598</v>
      </c>
      <c r="I106" t="s">
        <v>178</v>
      </c>
      <c r="J106" t="s">
        <v>408</v>
      </c>
      <c r="K106" s="179">
        <v>0</v>
      </c>
      <c r="L106" s="64">
        <v>26521.08</v>
      </c>
      <c r="M106" s="64">
        <v>26521.08</v>
      </c>
      <c r="N106" s="64"/>
      <c r="O106" s="64">
        <v>0</v>
      </c>
      <c r="P106" s="64">
        <f t="shared" si="3"/>
        <v>0</v>
      </c>
      <c r="Q106" s="64"/>
      <c r="R106" s="64"/>
      <c r="S106" s="64"/>
    </row>
    <row r="107" spans="1:19" x14ac:dyDescent="0.25">
      <c r="A107">
        <v>360</v>
      </c>
      <c r="B107">
        <v>0</v>
      </c>
      <c r="C107" t="s">
        <v>643</v>
      </c>
      <c r="D107" t="s">
        <v>644</v>
      </c>
      <c r="E107" t="s">
        <v>585</v>
      </c>
      <c r="G107" t="s">
        <v>592</v>
      </c>
      <c r="I107" t="s">
        <v>198</v>
      </c>
      <c r="J107" t="s">
        <v>407</v>
      </c>
      <c r="K107" s="179">
        <v>159.36000000000001</v>
      </c>
      <c r="L107" s="64">
        <v>1000</v>
      </c>
      <c r="M107" s="64">
        <v>121</v>
      </c>
      <c r="N107" s="64"/>
      <c r="O107" s="64">
        <v>0</v>
      </c>
      <c r="P107" s="64">
        <f t="shared" si="3"/>
        <v>1038.3600000000001</v>
      </c>
      <c r="Q107" s="64"/>
      <c r="R107" s="64"/>
      <c r="S107" s="64"/>
    </row>
    <row r="108" spans="1:19" x14ac:dyDescent="0.25">
      <c r="A108">
        <v>90</v>
      </c>
      <c r="B108">
        <v>0</v>
      </c>
      <c r="C108" t="s">
        <v>722</v>
      </c>
      <c r="D108" t="s">
        <v>723</v>
      </c>
      <c r="E108" t="s">
        <v>585</v>
      </c>
      <c r="G108" t="s">
        <v>632</v>
      </c>
      <c r="I108" t="s">
        <v>188</v>
      </c>
      <c r="J108" t="s">
        <v>407</v>
      </c>
      <c r="K108" s="179">
        <v>814.81</v>
      </c>
      <c r="L108" s="64">
        <v>4345.8500000000004</v>
      </c>
      <c r="M108" s="64">
        <v>5160.66</v>
      </c>
      <c r="N108" s="64"/>
      <c r="O108" s="64">
        <v>0</v>
      </c>
      <c r="P108" s="64">
        <f t="shared" si="3"/>
        <v>0</v>
      </c>
      <c r="Q108" s="64"/>
      <c r="R108" s="64"/>
      <c r="S108" s="64"/>
    </row>
    <row r="109" spans="1:19" x14ac:dyDescent="0.25">
      <c r="A109">
        <v>455</v>
      </c>
      <c r="B109">
        <v>0</v>
      </c>
      <c r="C109" t="s">
        <v>726</v>
      </c>
      <c r="D109" t="s">
        <v>727</v>
      </c>
      <c r="E109" t="s">
        <v>585</v>
      </c>
      <c r="G109" t="s">
        <v>601</v>
      </c>
      <c r="I109" t="s">
        <v>198</v>
      </c>
      <c r="J109" t="s">
        <v>407</v>
      </c>
      <c r="K109" s="179">
        <v>2668.95</v>
      </c>
      <c r="L109" s="64">
        <v>3000</v>
      </c>
      <c r="M109" s="64">
        <v>1128.02</v>
      </c>
      <c r="N109" s="64"/>
      <c r="O109" s="64">
        <v>2668.95</v>
      </c>
      <c r="P109" s="64">
        <f t="shared" si="3"/>
        <v>1871.9800000000005</v>
      </c>
      <c r="Q109" s="64"/>
      <c r="R109" s="64"/>
      <c r="S109" s="64"/>
    </row>
    <row r="110" spans="1:19" x14ac:dyDescent="0.25">
      <c r="A110">
        <v>1020</v>
      </c>
      <c r="B110">
        <v>0</v>
      </c>
      <c r="C110" t="s">
        <v>645</v>
      </c>
      <c r="D110" t="s">
        <v>646</v>
      </c>
      <c r="E110" t="s">
        <v>585</v>
      </c>
      <c r="G110" t="s">
        <v>588</v>
      </c>
      <c r="I110" t="s">
        <v>188</v>
      </c>
      <c r="K110" s="179">
        <v>0</v>
      </c>
      <c r="L110" s="64">
        <v>1189.5999999999999</v>
      </c>
      <c r="M110" s="64">
        <v>829.6</v>
      </c>
      <c r="N110" s="64"/>
      <c r="O110" s="64">
        <v>0</v>
      </c>
      <c r="P110" s="64">
        <f t="shared" si="3"/>
        <v>359.99999999999989</v>
      </c>
      <c r="Q110" s="64"/>
      <c r="R110" s="64"/>
      <c r="S110" s="64"/>
    </row>
    <row r="111" spans="1:19" x14ac:dyDescent="0.25">
      <c r="A111">
        <v>1128</v>
      </c>
      <c r="B111">
        <v>0</v>
      </c>
      <c r="C111" t="s">
        <v>645</v>
      </c>
      <c r="D111" t="s">
        <v>779</v>
      </c>
      <c r="E111" t="s">
        <v>619</v>
      </c>
      <c r="G111" t="s">
        <v>585</v>
      </c>
      <c r="I111" t="s">
        <v>188</v>
      </c>
      <c r="K111" s="179">
        <v>0</v>
      </c>
      <c r="L111" s="64">
        <v>27837.599999999999</v>
      </c>
      <c r="M111" s="64">
        <v>0</v>
      </c>
      <c r="N111" s="64"/>
      <c r="O111" s="64">
        <v>0</v>
      </c>
      <c r="P111" s="64">
        <f t="shared" si="3"/>
        <v>27837.599999999999</v>
      </c>
      <c r="Q111" s="64"/>
      <c r="R111" s="64"/>
      <c r="S111" s="64"/>
    </row>
    <row r="112" spans="1:19" x14ac:dyDescent="0.25">
      <c r="A112">
        <v>1093</v>
      </c>
      <c r="B112">
        <v>0</v>
      </c>
      <c r="C112" t="s">
        <v>645</v>
      </c>
      <c r="D112" t="s">
        <v>792</v>
      </c>
      <c r="E112" t="s">
        <v>595</v>
      </c>
      <c r="G112" t="s">
        <v>601</v>
      </c>
      <c r="I112" t="s">
        <v>188</v>
      </c>
      <c r="K112" s="179">
        <v>0</v>
      </c>
      <c r="L112" s="64">
        <v>56771.92</v>
      </c>
      <c r="M112" s="64">
        <v>0</v>
      </c>
      <c r="N112" s="64"/>
      <c r="O112" s="64">
        <v>0</v>
      </c>
      <c r="P112" s="64">
        <f t="shared" si="3"/>
        <v>56771.92</v>
      </c>
      <c r="Q112" s="64"/>
      <c r="R112" s="64"/>
      <c r="S112" s="64"/>
    </row>
    <row r="113" spans="1:19" x14ac:dyDescent="0.25">
      <c r="A113">
        <v>1140</v>
      </c>
      <c r="B113">
        <v>0</v>
      </c>
      <c r="C113" t="s">
        <v>715</v>
      </c>
      <c r="D113" t="s">
        <v>716</v>
      </c>
      <c r="E113" t="s">
        <v>634</v>
      </c>
      <c r="G113" t="s">
        <v>585</v>
      </c>
      <c r="I113" t="s">
        <v>188</v>
      </c>
      <c r="K113" s="179">
        <v>0</v>
      </c>
      <c r="L113" s="64">
        <v>4400</v>
      </c>
      <c r="M113" s="64">
        <v>4400</v>
      </c>
      <c r="N113" s="64"/>
      <c r="O113" s="64">
        <v>0</v>
      </c>
      <c r="P113" s="64">
        <f t="shared" si="3"/>
        <v>0</v>
      </c>
      <c r="Q113" s="64"/>
      <c r="R113" s="64"/>
      <c r="S113" s="64"/>
    </row>
    <row r="114" spans="1:19" x14ac:dyDescent="0.25">
      <c r="A114">
        <v>1114</v>
      </c>
      <c r="B114">
        <v>0</v>
      </c>
      <c r="C114" t="s">
        <v>715</v>
      </c>
      <c r="D114" t="s">
        <v>758</v>
      </c>
      <c r="E114" t="s">
        <v>634</v>
      </c>
      <c r="G114" t="s">
        <v>585</v>
      </c>
      <c r="I114" t="s">
        <v>188</v>
      </c>
      <c r="K114" s="179">
        <v>0</v>
      </c>
      <c r="L114" s="64">
        <v>11597.9</v>
      </c>
      <c r="M114" s="64">
        <v>0</v>
      </c>
      <c r="N114" s="64"/>
      <c r="O114" s="64">
        <v>0</v>
      </c>
      <c r="P114" s="64">
        <f t="shared" si="3"/>
        <v>11597.9</v>
      </c>
      <c r="Q114" s="64"/>
      <c r="R114" s="64"/>
      <c r="S114" s="64"/>
    </row>
    <row r="115" spans="1:19" x14ac:dyDescent="0.25">
      <c r="A115">
        <v>1097</v>
      </c>
      <c r="B115">
        <v>0</v>
      </c>
      <c r="C115" t="s">
        <v>715</v>
      </c>
      <c r="D115" t="s">
        <v>771</v>
      </c>
      <c r="E115" t="s">
        <v>657</v>
      </c>
      <c r="G115" t="s">
        <v>598</v>
      </c>
      <c r="I115" t="s">
        <v>188</v>
      </c>
      <c r="K115" s="179">
        <v>0</v>
      </c>
      <c r="L115" s="64">
        <v>21490.799999999999</v>
      </c>
      <c r="M115" s="64">
        <v>0</v>
      </c>
      <c r="N115" s="64"/>
      <c r="O115" s="64">
        <v>0</v>
      </c>
      <c r="P115" s="64">
        <f t="shared" si="3"/>
        <v>21490.799999999999</v>
      </c>
      <c r="Q115" s="64"/>
      <c r="R115" s="64"/>
      <c r="S115" s="64"/>
    </row>
    <row r="116" spans="1:19" x14ac:dyDescent="0.25">
      <c r="A116">
        <v>1094</v>
      </c>
      <c r="B116">
        <v>0</v>
      </c>
      <c r="C116" t="s">
        <v>715</v>
      </c>
      <c r="D116" t="s">
        <v>785</v>
      </c>
      <c r="E116" t="s">
        <v>657</v>
      </c>
      <c r="G116" t="s">
        <v>598</v>
      </c>
      <c r="I116" t="s">
        <v>188</v>
      </c>
      <c r="K116" s="179">
        <v>0</v>
      </c>
      <c r="L116" s="64">
        <v>34615.599999999999</v>
      </c>
      <c r="M116" s="64">
        <v>0</v>
      </c>
      <c r="N116" s="64"/>
      <c r="O116" s="64">
        <v>0</v>
      </c>
      <c r="P116" s="64">
        <f t="shared" si="3"/>
        <v>34615.599999999999</v>
      </c>
      <c r="Q116" s="64"/>
      <c r="R116" s="64"/>
      <c r="S116" s="64"/>
    </row>
    <row r="117" spans="1:19" x14ac:dyDescent="0.25">
      <c r="A117">
        <v>1070</v>
      </c>
      <c r="B117">
        <v>0</v>
      </c>
      <c r="C117" t="s">
        <v>715</v>
      </c>
      <c r="D117" t="s">
        <v>794</v>
      </c>
      <c r="E117" t="s">
        <v>634</v>
      </c>
      <c r="G117" t="s">
        <v>585</v>
      </c>
      <c r="I117" t="s">
        <v>188</v>
      </c>
      <c r="K117" s="179">
        <v>49493.09</v>
      </c>
      <c r="L117" s="64">
        <v>49841.73</v>
      </c>
      <c r="M117" s="64">
        <v>24098.32</v>
      </c>
      <c r="N117" s="64"/>
      <c r="O117" s="64">
        <v>0</v>
      </c>
      <c r="P117" s="64">
        <f t="shared" si="3"/>
        <v>75236.5</v>
      </c>
      <c r="Q117" s="64"/>
      <c r="R117" s="64"/>
      <c r="S117" s="64"/>
    </row>
    <row r="118" spans="1:19" x14ac:dyDescent="0.25">
      <c r="A118">
        <v>1315</v>
      </c>
      <c r="B118">
        <v>0</v>
      </c>
      <c r="C118" t="s">
        <v>749</v>
      </c>
      <c r="D118" t="s">
        <v>750</v>
      </c>
      <c r="E118" t="s">
        <v>634</v>
      </c>
      <c r="G118" t="s">
        <v>585</v>
      </c>
      <c r="I118" t="s">
        <v>188</v>
      </c>
      <c r="K118" s="179">
        <v>9887.2000000000007</v>
      </c>
      <c r="L118" s="64">
        <v>0</v>
      </c>
      <c r="M118" s="64">
        <v>0</v>
      </c>
      <c r="N118" s="64"/>
      <c r="O118" s="64">
        <v>0</v>
      </c>
      <c r="P118" s="64">
        <f t="shared" si="3"/>
        <v>9887.2000000000007</v>
      </c>
      <c r="Q118" s="64"/>
      <c r="R118" s="64"/>
      <c r="S118" s="64"/>
    </row>
    <row r="119" spans="1:19" x14ac:dyDescent="0.25">
      <c r="A119">
        <v>1232</v>
      </c>
      <c r="B119">
        <v>0</v>
      </c>
      <c r="C119" t="s">
        <v>751</v>
      </c>
      <c r="D119" t="s">
        <v>752</v>
      </c>
      <c r="E119" t="s">
        <v>585</v>
      </c>
      <c r="G119" t="s">
        <v>601</v>
      </c>
      <c r="I119" t="s">
        <v>191</v>
      </c>
      <c r="J119" t="s">
        <v>796</v>
      </c>
      <c r="K119" s="179">
        <v>5052</v>
      </c>
      <c r="L119" s="64">
        <v>5052</v>
      </c>
      <c r="M119" s="64">
        <v>5051.8</v>
      </c>
      <c r="N119" s="64"/>
      <c r="O119" s="64">
        <v>0.2</v>
      </c>
      <c r="P119" s="64">
        <f t="shared" si="3"/>
        <v>5052</v>
      </c>
      <c r="Q119" s="64"/>
      <c r="R119" s="64"/>
      <c r="S119" s="64"/>
    </row>
    <row r="120" spans="1:19" x14ac:dyDescent="0.25">
      <c r="A120">
        <v>1123</v>
      </c>
      <c r="B120">
        <v>0</v>
      </c>
      <c r="C120" t="s">
        <v>786</v>
      </c>
      <c r="D120" t="s">
        <v>787</v>
      </c>
      <c r="E120" t="s">
        <v>657</v>
      </c>
      <c r="G120" t="s">
        <v>598</v>
      </c>
      <c r="I120" t="s">
        <v>191</v>
      </c>
      <c r="J120" t="s">
        <v>796</v>
      </c>
      <c r="K120" s="179">
        <v>36600</v>
      </c>
      <c r="L120" s="64">
        <v>0</v>
      </c>
      <c r="M120" s="64">
        <v>36600</v>
      </c>
      <c r="N120" s="64"/>
      <c r="O120" s="64">
        <v>0</v>
      </c>
      <c r="P120" s="64">
        <f t="shared" si="3"/>
        <v>0</v>
      </c>
      <c r="Q120" s="64"/>
      <c r="R120" s="64"/>
      <c r="S120" s="64"/>
    </row>
    <row r="121" spans="1:19" x14ac:dyDescent="0.25">
      <c r="A121">
        <v>1317</v>
      </c>
      <c r="B121">
        <v>0</v>
      </c>
      <c r="C121" t="s">
        <v>674</v>
      </c>
      <c r="D121" t="s">
        <v>675</v>
      </c>
      <c r="E121" t="s">
        <v>634</v>
      </c>
      <c r="G121" t="s">
        <v>585</v>
      </c>
      <c r="I121" t="s">
        <v>198</v>
      </c>
      <c r="J121" t="s">
        <v>797</v>
      </c>
      <c r="K121" s="179">
        <v>2105.2399999999998</v>
      </c>
      <c r="L121" s="64">
        <v>0</v>
      </c>
      <c r="M121" s="64">
        <v>0</v>
      </c>
      <c r="N121" s="64"/>
      <c r="O121" s="64">
        <v>0</v>
      </c>
      <c r="P121" s="64">
        <f t="shared" si="3"/>
        <v>2105.2399999999998</v>
      </c>
      <c r="Q121" s="64"/>
      <c r="R121" s="64"/>
      <c r="S121" s="64"/>
    </row>
    <row r="122" spans="1:19" x14ac:dyDescent="0.25">
      <c r="A122">
        <v>1113</v>
      </c>
      <c r="B122">
        <v>0</v>
      </c>
      <c r="C122" t="s">
        <v>730</v>
      </c>
      <c r="D122" t="s">
        <v>731</v>
      </c>
      <c r="E122" t="s">
        <v>634</v>
      </c>
      <c r="G122" t="s">
        <v>585</v>
      </c>
      <c r="I122" t="s">
        <v>198</v>
      </c>
      <c r="J122" t="s">
        <v>797</v>
      </c>
      <c r="K122" s="179">
        <v>0</v>
      </c>
      <c r="L122" s="64">
        <v>5856</v>
      </c>
      <c r="M122" s="64">
        <v>5856</v>
      </c>
      <c r="N122" s="64"/>
      <c r="O122" s="64">
        <v>0</v>
      </c>
      <c r="P122" s="64">
        <f t="shared" si="3"/>
        <v>0</v>
      </c>
      <c r="Q122" s="64"/>
      <c r="R122" s="64"/>
      <c r="S122" s="64"/>
    </row>
    <row r="123" spans="1:19" x14ac:dyDescent="0.25">
      <c r="A123">
        <v>1200</v>
      </c>
      <c r="B123">
        <v>0</v>
      </c>
      <c r="C123" t="s">
        <v>730</v>
      </c>
      <c r="D123" t="s">
        <v>748</v>
      </c>
      <c r="E123" t="s">
        <v>634</v>
      </c>
      <c r="G123" t="s">
        <v>585</v>
      </c>
      <c r="I123" t="s">
        <v>198</v>
      </c>
      <c r="J123" t="s">
        <v>797</v>
      </c>
      <c r="K123" s="179">
        <v>8597.2000000000007</v>
      </c>
      <c r="L123" s="64">
        <v>0</v>
      </c>
      <c r="M123" s="64">
        <v>7629.52</v>
      </c>
      <c r="N123" s="64"/>
      <c r="O123" s="64">
        <v>967.68</v>
      </c>
      <c r="P123" s="64">
        <f t="shared" si="3"/>
        <v>0</v>
      </c>
      <c r="Q123" s="64"/>
      <c r="R123" s="64"/>
      <c r="S123" s="64"/>
    </row>
    <row r="124" spans="1:19" x14ac:dyDescent="0.25">
      <c r="A124">
        <v>1096</v>
      </c>
      <c r="B124">
        <v>0</v>
      </c>
      <c r="C124" t="s">
        <v>730</v>
      </c>
      <c r="D124" t="s">
        <v>793</v>
      </c>
      <c r="E124" t="s">
        <v>621</v>
      </c>
      <c r="G124" t="s">
        <v>585</v>
      </c>
      <c r="I124" t="s">
        <v>198</v>
      </c>
      <c r="J124" t="s">
        <v>797</v>
      </c>
      <c r="K124" s="179">
        <v>37817.65</v>
      </c>
      <c r="L124" s="64">
        <v>38007.65</v>
      </c>
      <c r="M124" s="64">
        <v>61734.23</v>
      </c>
      <c r="N124" s="64"/>
      <c r="O124" s="64">
        <v>7.0000000000000007E-2</v>
      </c>
      <c r="P124" s="64">
        <f t="shared" si="3"/>
        <v>14091</v>
      </c>
      <c r="Q124" s="64"/>
      <c r="R124" s="64"/>
      <c r="S124" s="64"/>
    </row>
    <row r="125" spans="1:19" x14ac:dyDescent="0.25">
      <c r="A125">
        <v>1320</v>
      </c>
      <c r="B125">
        <v>0</v>
      </c>
      <c r="C125" t="s">
        <v>781</v>
      </c>
      <c r="D125" t="s">
        <v>782</v>
      </c>
      <c r="E125" t="s">
        <v>783</v>
      </c>
      <c r="G125" t="s">
        <v>588</v>
      </c>
      <c r="I125" t="s">
        <v>178</v>
      </c>
      <c r="K125" s="179">
        <v>0</v>
      </c>
      <c r="L125" s="64">
        <v>28722.880000000001</v>
      </c>
      <c r="M125" s="64">
        <v>28722.880000000001</v>
      </c>
      <c r="N125" s="64"/>
      <c r="O125" s="64">
        <v>0</v>
      </c>
      <c r="P125" s="64">
        <f t="shared" si="3"/>
        <v>0</v>
      </c>
      <c r="Q125" s="64"/>
      <c r="R125" s="64"/>
      <c r="S125" s="64"/>
    </row>
    <row r="126" spans="1:19" x14ac:dyDescent="0.25">
      <c r="A126">
        <v>1340</v>
      </c>
      <c r="B126">
        <v>0</v>
      </c>
      <c r="C126" t="s">
        <v>784</v>
      </c>
      <c r="D126" t="s">
        <v>567</v>
      </c>
      <c r="E126" t="s">
        <v>610</v>
      </c>
      <c r="G126" t="s">
        <v>585</v>
      </c>
      <c r="I126" t="s">
        <v>195</v>
      </c>
      <c r="K126" s="179">
        <v>3720.19</v>
      </c>
      <c r="L126" s="64">
        <v>25944.15</v>
      </c>
      <c r="M126" s="64">
        <v>29664.34</v>
      </c>
      <c r="N126" s="64"/>
      <c r="O126" s="64">
        <v>0</v>
      </c>
      <c r="P126" s="64">
        <f t="shared" si="3"/>
        <v>0</v>
      </c>
      <c r="Q126" s="64"/>
      <c r="R126" s="64"/>
      <c r="S126" s="64"/>
    </row>
    <row r="127" spans="1:19" x14ac:dyDescent="0.25">
      <c r="A127">
        <v>1330</v>
      </c>
      <c r="B127">
        <v>0</v>
      </c>
      <c r="C127" t="s">
        <v>756</v>
      </c>
      <c r="D127" t="s">
        <v>757</v>
      </c>
      <c r="E127" t="s">
        <v>610</v>
      </c>
      <c r="G127" t="s">
        <v>585</v>
      </c>
      <c r="I127" t="s">
        <v>196</v>
      </c>
      <c r="K127" s="179">
        <v>0</v>
      </c>
      <c r="L127" s="64">
        <v>10854.59</v>
      </c>
      <c r="M127" s="64">
        <v>10854.59</v>
      </c>
      <c r="N127" s="64"/>
      <c r="O127" s="64">
        <v>0</v>
      </c>
      <c r="P127" s="64">
        <f t="shared" si="3"/>
        <v>0</v>
      </c>
      <c r="Q127" s="64"/>
      <c r="R127" s="64"/>
      <c r="S127" s="64"/>
    </row>
    <row r="128" spans="1:19" x14ac:dyDescent="0.25">
      <c r="A128">
        <v>1346</v>
      </c>
      <c r="B128">
        <v>0</v>
      </c>
      <c r="C128" t="s">
        <v>608</v>
      </c>
      <c r="D128" t="s">
        <v>609</v>
      </c>
      <c r="E128" t="s">
        <v>610</v>
      </c>
      <c r="G128" t="s">
        <v>585</v>
      </c>
      <c r="I128" t="s">
        <v>198</v>
      </c>
      <c r="K128" s="179">
        <v>12.3</v>
      </c>
      <c r="L128" s="64">
        <v>481.66</v>
      </c>
      <c r="M128" s="64">
        <v>481.66</v>
      </c>
      <c r="N128" s="64"/>
      <c r="O128" s="64">
        <v>0</v>
      </c>
      <c r="P128" s="64">
        <f t="shared" si="3"/>
        <v>12.300000000000011</v>
      </c>
      <c r="Q128" s="64"/>
      <c r="R128" s="64"/>
      <c r="S128" s="64"/>
    </row>
    <row r="129" spans="1:19" x14ac:dyDescent="0.25">
      <c r="A129">
        <v>1345</v>
      </c>
      <c r="B129">
        <v>0</v>
      </c>
      <c r="C129" t="s">
        <v>608</v>
      </c>
      <c r="D129" t="s">
        <v>525</v>
      </c>
      <c r="E129" t="s">
        <v>610</v>
      </c>
      <c r="G129" t="s">
        <v>585</v>
      </c>
      <c r="I129" t="s">
        <v>198</v>
      </c>
      <c r="K129" s="179">
        <v>0</v>
      </c>
      <c r="L129" s="64">
        <v>1208.0999999999999</v>
      </c>
      <c r="M129" s="64">
        <v>1198.75</v>
      </c>
      <c r="N129" s="64"/>
      <c r="O129" s="64">
        <v>0</v>
      </c>
      <c r="P129" s="64">
        <f t="shared" si="3"/>
        <v>9.3499999999999091</v>
      </c>
      <c r="Q129" s="64"/>
      <c r="R129" s="64"/>
      <c r="S129" s="64"/>
    </row>
    <row r="130" spans="1:19" x14ac:dyDescent="0.25">
      <c r="A130">
        <v>1340</v>
      </c>
      <c r="B130">
        <v>1</v>
      </c>
      <c r="C130" t="s">
        <v>741</v>
      </c>
      <c r="D130" t="s">
        <v>742</v>
      </c>
      <c r="E130" t="s">
        <v>610</v>
      </c>
      <c r="G130" t="s">
        <v>585</v>
      </c>
      <c r="I130" t="s">
        <v>195</v>
      </c>
      <c r="K130" s="179">
        <v>1214.74</v>
      </c>
      <c r="L130" s="64">
        <v>5655.1</v>
      </c>
      <c r="M130" s="64">
        <v>2277.6</v>
      </c>
      <c r="N130" s="64"/>
      <c r="O130" s="64">
        <v>1214.74</v>
      </c>
      <c r="P130" s="64">
        <f t="shared" si="3"/>
        <v>3377.5</v>
      </c>
      <c r="Q130" s="64"/>
      <c r="R130" s="64"/>
      <c r="S130" s="64"/>
    </row>
    <row r="131" spans="1:19" x14ac:dyDescent="0.25">
      <c r="A131">
        <v>1370</v>
      </c>
      <c r="B131">
        <v>0</v>
      </c>
      <c r="C131" t="s">
        <v>713</v>
      </c>
      <c r="D131" t="s">
        <v>714</v>
      </c>
      <c r="E131" t="s">
        <v>610</v>
      </c>
      <c r="G131" t="s">
        <v>585</v>
      </c>
      <c r="I131" t="s">
        <v>198</v>
      </c>
      <c r="K131" s="179">
        <v>0</v>
      </c>
      <c r="L131" s="64">
        <v>4000</v>
      </c>
      <c r="M131" s="64">
        <v>4000</v>
      </c>
      <c r="N131" s="64"/>
      <c r="O131" s="64">
        <v>0</v>
      </c>
      <c r="P131" s="64">
        <f t="shared" ref="P131:P134" si="4">K131+L131-M131+N131-O131</f>
        <v>0</v>
      </c>
      <c r="Q131" s="64"/>
      <c r="R131" s="64"/>
      <c r="S131" s="64"/>
    </row>
    <row r="132" spans="1:19" x14ac:dyDescent="0.25">
      <c r="A132">
        <v>1355</v>
      </c>
      <c r="B132">
        <v>0</v>
      </c>
      <c r="C132" t="s">
        <v>790</v>
      </c>
      <c r="D132" t="s">
        <v>791</v>
      </c>
      <c r="E132" t="s">
        <v>610</v>
      </c>
      <c r="G132" t="s">
        <v>585</v>
      </c>
      <c r="I132" t="s">
        <v>198</v>
      </c>
      <c r="K132" s="179">
        <v>2964.44</v>
      </c>
      <c r="L132" s="64">
        <v>47763.81</v>
      </c>
      <c r="M132" s="64">
        <v>39448.01</v>
      </c>
      <c r="N132" s="64"/>
      <c r="O132" s="64">
        <v>0</v>
      </c>
      <c r="P132" s="64">
        <f t="shared" si="4"/>
        <v>11280.239999999998</v>
      </c>
      <c r="Q132" s="64"/>
      <c r="R132" s="64"/>
      <c r="S132" s="64"/>
    </row>
    <row r="133" spans="1:19" x14ac:dyDescent="0.25">
      <c r="A133">
        <v>1350</v>
      </c>
      <c r="B133">
        <v>0</v>
      </c>
      <c r="C133" t="s">
        <v>746</v>
      </c>
      <c r="D133" t="s">
        <v>747</v>
      </c>
      <c r="E133" t="s">
        <v>610</v>
      </c>
      <c r="G133" t="s">
        <v>585</v>
      </c>
      <c r="I133" t="s">
        <v>198</v>
      </c>
      <c r="K133" s="179">
        <v>8417</v>
      </c>
      <c r="L133" s="64">
        <v>0</v>
      </c>
      <c r="M133" s="64">
        <v>5000</v>
      </c>
      <c r="N133" s="64"/>
      <c r="O133" s="64">
        <v>0</v>
      </c>
      <c r="P133" s="64">
        <f t="shared" si="4"/>
        <v>3417</v>
      </c>
      <c r="Q133" s="64"/>
      <c r="R133" s="64"/>
      <c r="S133" s="64"/>
    </row>
    <row r="134" spans="1:19" x14ac:dyDescent="0.25">
      <c r="A134">
        <v>1360</v>
      </c>
      <c r="B134">
        <v>0</v>
      </c>
      <c r="C134" t="s">
        <v>661</v>
      </c>
      <c r="D134" t="s">
        <v>662</v>
      </c>
      <c r="E134" t="s">
        <v>610</v>
      </c>
      <c r="G134" t="s">
        <v>585</v>
      </c>
      <c r="I134" t="s">
        <v>198</v>
      </c>
      <c r="K134" s="179">
        <v>0</v>
      </c>
      <c r="L134" s="64">
        <v>1539.34</v>
      </c>
      <c r="M134" s="64">
        <v>498.36</v>
      </c>
      <c r="N134" s="64"/>
      <c r="O134" s="64">
        <v>0</v>
      </c>
      <c r="P134" s="64">
        <f t="shared" si="4"/>
        <v>1040.98</v>
      </c>
      <c r="Q134" s="64"/>
      <c r="R134" s="64"/>
      <c r="S134" s="64"/>
    </row>
    <row r="136" spans="1:19" s="178" customFormat="1" x14ac:dyDescent="0.25">
      <c r="K136" s="239">
        <f t="shared" ref="K136:P136" si="5">SUM(K3:K135)</f>
        <v>315582.96000000002</v>
      </c>
      <c r="L136" s="239">
        <f t="shared" si="5"/>
        <v>843775.67999999982</v>
      </c>
      <c r="M136" s="239">
        <f t="shared" si="5"/>
        <v>716383.2799999998</v>
      </c>
      <c r="N136" s="239">
        <f t="shared" si="5"/>
        <v>0</v>
      </c>
      <c r="O136" s="239">
        <f t="shared" si="5"/>
        <v>10556.89</v>
      </c>
      <c r="P136" s="239">
        <f t="shared" si="5"/>
        <v>432418.46999999991</v>
      </c>
      <c r="Q136" s="240" t="s">
        <v>440</v>
      </c>
    </row>
  </sheetData>
  <sortState ref="A5:S136">
    <sortCondition ref="C5:C136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17</vt:i4>
      </vt:variant>
      <vt:variant>
        <vt:lpstr>Intervalli denominati</vt:lpstr>
      </vt:variant>
      <vt:variant>
        <vt:i4>9</vt:i4>
      </vt:variant>
    </vt:vector>
  </HeadingPairs>
  <TitlesOfParts>
    <vt:vector size="26" baseType="lpstr">
      <vt:lpstr>Conto ec</vt:lpstr>
      <vt:lpstr>SP-Attivo</vt:lpstr>
      <vt:lpstr>SP- Passivo </vt:lpstr>
      <vt:lpstr>ATTIVO</vt:lpstr>
      <vt:lpstr>PASSIVO</vt:lpstr>
      <vt:lpstr>Accertamenti competenza</vt:lpstr>
      <vt:lpstr>Impegni competenza</vt:lpstr>
      <vt:lpstr>BILANCIO ENTRATA</vt:lpstr>
      <vt:lpstr>BILANCIO SPESA</vt:lpstr>
      <vt:lpstr>ALTRE</vt:lpstr>
      <vt:lpstr>TITOLO 2</vt:lpstr>
      <vt:lpstr>AMMORT.ATTIVI</vt:lpstr>
      <vt:lpstr>Variazioni immobilizzazioni CF</vt:lpstr>
      <vt:lpstr>Variazioni immobilizzazioni AC</vt:lpstr>
      <vt:lpstr>ALTRE CAUSE</vt:lpstr>
      <vt:lpstr>TITOLO 2 NON IMMOBILIZZATI</vt:lpstr>
      <vt:lpstr>DETTAGLI</vt:lpstr>
      <vt:lpstr>'ALTRE CAUSE'!Area_stampa</vt:lpstr>
      <vt:lpstr>'Conto ec'!Area_stampa</vt:lpstr>
      <vt:lpstr>DETTAGLI!Area_stampa</vt:lpstr>
      <vt:lpstr>'SP- Passivo '!Area_stampa</vt:lpstr>
      <vt:lpstr>'SP-Attivo'!Area_stampa</vt:lpstr>
      <vt:lpstr>'TITOLO 2 NON IMMOBILIZZATI'!Area_stampa</vt:lpstr>
      <vt:lpstr>'Conto ec'!Titoli_stampa</vt:lpstr>
      <vt:lpstr>'SP- Passivo '!Titoli_stampa</vt:lpstr>
      <vt:lpstr>'SP-Attivo'!Titoli_stampa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PERSONALE</dc:creator>
  <cp:lastModifiedBy>Agnese Bosio</cp:lastModifiedBy>
  <cp:lastPrinted>2021-04-18T07:51:24Z</cp:lastPrinted>
  <dcterms:created xsi:type="dcterms:W3CDTF">2017-12-27T17:13:17Z</dcterms:created>
  <dcterms:modified xsi:type="dcterms:W3CDTF">2021-04-19T06:42:09Z</dcterms:modified>
</cp:coreProperties>
</file>